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oktatas\2022-2023-1\a-EpInf1\"/>
    </mc:Choice>
  </mc:AlternateContent>
  <xr:revisionPtr revIDLastSave="0" documentId="13_ncr:1_{97591D96-BBA3-4318-8FB1-89C838615D59}" xr6:coauthVersionLast="47" xr6:coauthVersionMax="47" xr10:uidLastSave="{00000000-0000-0000-0000-000000000000}"/>
  <bookViews>
    <workbookView xWindow="1896" yWindow="-108" windowWidth="21252" windowHeight="13176" xr2:uid="{00000000-000D-0000-FFFF-FFFF00000000}"/>
  </bookViews>
  <sheets>
    <sheet name="keresés_besorolás_összegzés" sheetId="1" r:id="rId1"/>
  </sheets>
  <definedNames>
    <definedName name="BMI">keresés_besorolás_összegzés!$D:$D</definedName>
    <definedName name="KeresésiTábla">keresés_besorolás_összegzés!$N$5:$S$9</definedName>
    <definedName name="Magasság">keresés_besorolás_összegzés!$A:$A</definedName>
    <definedName name="MagasTartományok">keresés_besorolás_összegzés!$L$5:$L$9</definedName>
    <definedName name="MCsoport">keresés_besorolás_összegzés!$C:$C</definedName>
    <definedName name="MCsoportNevek">keresés_besorolás_összegzés!$J$5:$J$9</definedName>
    <definedName name="Súly">keresés_besorolás_összegzés!$E:$E</definedName>
    <definedName name="SúlyTartományok">keresés_besorolás_összegzés!$N$3:$S$3</definedName>
    <definedName name="Típus">keresés_besorolás_összegzés!$G:$G</definedName>
    <definedName name="Típusok">keresés_besorolás_összegzés!$O$12:$O$16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  <c r="C3" i="1"/>
  <c r="H3" i="1"/>
  <c r="A4" i="1"/>
  <c r="B4" i="1" s="1"/>
  <c r="A5" i="1"/>
  <c r="B5" i="1" s="1"/>
  <c r="A6" i="1"/>
  <c r="B6" i="1" s="1"/>
  <c r="A7" i="1"/>
  <c r="C7" i="1" s="1"/>
  <c r="A8" i="1"/>
  <c r="C8" i="1" s="1"/>
  <c r="A9" i="1"/>
  <c r="B9" i="1" s="1"/>
  <c r="A10" i="1"/>
  <c r="B10" i="1" s="1"/>
  <c r="A11" i="1"/>
  <c r="C11" i="1" s="1"/>
  <c r="A12" i="1"/>
  <c r="C12" i="1" s="1"/>
  <c r="A13" i="1"/>
  <c r="B13" i="1" s="1"/>
  <c r="A14" i="1"/>
  <c r="C14" i="1" s="1"/>
  <c r="A15" i="1"/>
  <c r="C15" i="1" s="1"/>
  <c r="A16" i="1"/>
  <c r="C16" i="1" s="1"/>
  <c r="A17" i="1"/>
  <c r="B17" i="1" s="1"/>
  <c r="A18" i="1"/>
  <c r="C18" i="1" s="1"/>
  <c r="A19" i="1"/>
  <c r="C19" i="1" s="1"/>
  <c r="A20" i="1"/>
  <c r="C20" i="1" s="1"/>
  <c r="A21" i="1"/>
  <c r="B21" i="1" s="1"/>
  <c r="A22" i="1"/>
  <c r="C22" i="1" s="1"/>
  <c r="A23" i="1"/>
  <c r="B23" i="1" s="1"/>
  <c r="A24" i="1"/>
  <c r="C24" i="1" s="1"/>
  <c r="A25" i="1"/>
  <c r="B25" i="1" s="1"/>
  <c r="A26" i="1"/>
  <c r="B26" i="1" s="1"/>
  <c r="A27" i="1"/>
  <c r="B27" i="1" s="1"/>
  <c r="D23" i="1"/>
  <c r="D24" i="1"/>
  <c r="D25" i="1"/>
  <c r="D26" i="1"/>
  <c r="D27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F3" i="1"/>
  <c r="B3" i="1"/>
  <c r="C9" i="1" l="1"/>
  <c r="C25" i="1"/>
  <c r="C17" i="1"/>
  <c r="C27" i="1"/>
  <c r="C26" i="1"/>
  <c r="C10" i="1"/>
  <c r="C23" i="1"/>
  <c r="C6" i="1"/>
  <c r="C21" i="1"/>
  <c r="C13" i="1"/>
  <c r="C5" i="1"/>
  <c r="C4" i="1"/>
  <c r="B12" i="1"/>
  <c r="B8" i="1"/>
  <c r="E23" i="1"/>
  <c r="F23" i="1" s="1"/>
  <c r="E12" i="1"/>
  <c r="H12" i="1" s="1"/>
  <c r="E25" i="1"/>
  <c r="G25" i="1" s="1"/>
  <c r="E8" i="1"/>
  <c r="E16" i="1"/>
  <c r="G16" i="1" s="1"/>
  <c r="E20" i="1"/>
  <c r="H20" i="1" s="1"/>
  <c r="E21" i="1"/>
  <c r="F21" i="1" s="1"/>
  <c r="E13" i="1"/>
  <c r="G13" i="1" s="1"/>
  <c r="E5" i="1"/>
  <c r="E10" i="1"/>
  <c r="F10" i="1" s="1"/>
  <c r="E24" i="1"/>
  <c r="F24" i="1" s="1"/>
  <c r="E4" i="1"/>
  <c r="G4" i="1" s="1"/>
  <c r="E27" i="1"/>
  <c r="F27" i="1" s="1"/>
  <c r="E26" i="1"/>
  <c r="F26" i="1" s="1"/>
  <c r="E9" i="1"/>
  <c r="B24" i="1"/>
  <c r="B16" i="1"/>
  <c r="E22" i="1"/>
  <c r="F22" i="1" s="1"/>
  <c r="E6" i="1"/>
  <c r="B20" i="1"/>
  <c r="E14" i="1"/>
  <c r="F14" i="1" s="1"/>
  <c r="E17" i="1"/>
  <c r="F17" i="1" s="1"/>
  <c r="E18" i="1"/>
  <c r="F18" i="1" s="1"/>
  <c r="B7" i="1"/>
  <c r="B11" i="1"/>
  <c r="B15" i="1"/>
  <c r="B19" i="1"/>
  <c r="E7" i="1"/>
  <c r="E11" i="1"/>
  <c r="H11" i="1" s="1"/>
  <c r="E15" i="1"/>
  <c r="F15" i="1" s="1"/>
  <c r="E19" i="1"/>
  <c r="H19" i="1" s="1"/>
  <c r="B14" i="1"/>
  <c r="B18" i="1"/>
  <c r="B22" i="1"/>
  <c r="F7" i="1" l="1"/>
  <c r="F6" i="1"/>
  <c r="G5" i="1"/>
  <c r="F9" i="1"/>
  <c r="F8" i="1"/>
  <c r="H21" i="1"/>
  <c r="H27" i="1"/>
  <c r="H16" i="1"/>
  <c r="H25" i="1"/>
  <c r="H10" i="1"/>
  <c r="H22" i="1"/>
  <c r="H9" i="1"/>
  <c r="H7" i="1"/>
  <c r="H4" i="1"/>
  <c r="H26" i="1"/>
  <c r="H14" i="1"/>
  <c r="H17" i="1"/>
  <c r="H6" i="1"/>
  <c r="H15" i="1"/>
  <c r="H23" i="1"/>
  <c r="H8" i="1"/>
  <c r="H5" i="1"/>
  <c r="H24" i="1"/>
  <c r="H13" i="1"/>
  <c r="H18" i="1"/>
  <c r="F19" i="1"/>
  <c r="F11" i="1"/>
  <c r="F4" i="1"/>
  <c r="F12" i="1"/>
  <c r="G20" i="1"/>
  <c r="G23" i="1"/>
  <c r="G8" i="1"/>
  <c r="G27" i="1"/>
  <c r="F16" i="1"/>
  <c r="F20" i="1"/>
  <c r="G10" i="1"/>
  <c r="G12" i="1"/>
  <c r="G21" i="1"/>
  <c r="F5" i="1"/>
  <c r="F13" i="1"/>
  <c r="F25" i="1"/>
  <c r="G24" i="1"/>
  <c r="G17" i="1"/>
  <c r="G22" i="1"/>
  <c r="G18" i="1"/>
  <c r="G26" i="1"/>
  <c r="G9" i="1"/>
  <c r="G6" i="1"/>
  <c r="G14" i="1"/>
  <c r="Q18" i="1"/>
  <c r="P18" i="1"/>
  <c r="G15" i="1"/>
  <c r="R18" i="1"/>
  <c r="G11" i="1"/>
  <c r="G7" i="1"/>
  <c r="G19" i="1"/>
  <c r="S18" i="1" l="1"/>
  <c r="R14" i="1"/>
  <c r="P13" i="1"/>
  <c r="R16" i="1"/>
  <c r="Q16" i="1"/>
  <c r="R13" i="1"/>
  <c r="P14" i="1"/>
  <c r="P15" i="1"/>
  <c r="Q13" i="1"/>
  <c r="Q14" i="1"/>
  <c r="Q15" i="1"/>
  <c r="Q12" i="1"/>
  <c r="R15" i="1"/>
  <c r="P16" i="1"/>
  <c r="R12" i="1"/>
  <c r="P12" i="1"/>
  <c r="S13" i="1" l="1"/>
  <c r="S14" i="1"/>
  <c r="S16" i="1"/>
  <c r="S12" i="1"/>
  <c r="S15" i="1"/>
  <c r="P17" i="1"/>
  <c r="R17" i="1" s="1"/>
  <c r="Q17" i="1"/>
  <c r="S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Strommer</author>
  </authors>
  <commentList>
    <comment ref="A2" authorId="0" shapeId="0" xr:uid="{00000000-0006-0000-0000-000001000000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BEMENŐ ADAT → MAGASSÁG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KERESÉS MAGASSÁG ALAPJÁN</t>
        </r>
      </text>
    </comment>
    <comment ref="C2" authorId="0" shapeId="0" xr:uid="{00000000-0006-0000-0000-000003000000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BESOROLÁS MAGASSÁG ALAPJÁN</t>
        </r>
      </text>
    </comment>
    <comment ref="D2" authorId="0" shapeId="0" xr:uid="{00000000-0006-0000-0000-000004000000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BEMENŐ ADAT → TESTTÖMEGINDEX</t>
        </r>
      </text>
    </comment>
    <comment ref="E2" authorId="0" shapeId="0" xr:uid="{00000000-0006-0000-0000-000005000000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BEMENŐ ADAT → SÚLY</t>
        </r>
      </text>
    </comment>
    <comment ref="F2" authorId="0" shapeId="0" xr:uid="{00000000-0006-0000-0000-000006000000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KERESÉS SÚLY ALAPJÁN</t>
        </r>
      </text>
    </comment>
    <comment ref="G2" authorId="0" shapeId="0" xr:uid="{00000000-0006-0000-0000-000007000000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BESOROLÁS MAGASSÁG
ÉS SÚLY ALAPJÁN</t>
        </r>
      </text>
    </comment>
    <comment ref="H2" authorId="0" shapeId="0" xr:uid="{00000000-0006-0000-0000-000008000000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BESOROLÁS MAGASSÁG
ÉS SÚLY ALAPJÁN</t>
        </r>
      </text>
    </comment>
    <comment ref="O11" authorId="0" shapeId="0" xr:uid="{00000000-0006-0000-0000-000009000000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BEMENŐ ADAT → TÍPUSOK LISTÁJA</t>
        </r>
      </text>
    </comment>
    <comment ref="P11" authorId="0" shapeId="0" xr:uid="{00000000-0006-0000-0000-00000A000000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 xml:space="preserve"> SZÁMLÁLÁS TÍPUSOK ALAPJÁN</t>
        </r>
      </text>
    </comment>
    <comment ref="Q11" authorId="0" shapeId="0" xr:uid="{00000000-0006-0000-0000-00000B000000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 xml:space="preserve"> ÖSSZEGZÉS TÍPUSOK ALAPJÁN</t>
        </r>
      </text>
    </comment>
    <comment ref="R11" authorId="0" shapeId="0" xr:uid="{00000000-0006-0000-0000-00000C000000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 xml:space="preserve"> ÁTLAG TÍPUSOK ALAPJÁN</t>
        </r>
      </text>
    </comment>
    <comment ref="O17" authorId="0" shapeId="0" xr:uid="{00000000-0006-0000-0000-00000D000000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 xml:space="preserve"> TÍPUSOK ÖSSZEGZÉSE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<sst xmlns="http://schemas.openxmlformats.org/spreadsheetml/2006/main" count="78" uniqueCount="48">
  <si>
    <t>💀</t>
  </si>
  <si>
    <t>B</t>
  </si>
  <si>
    <t>A</t>
  </si>
  <si>
    <t>D</t>
  </si>
  <si>
    <t>C</t>
  </si>
  <si>
    <t>SOR</t>
  </si>
  <si>
    <t>MAGAS.</t>
  </si>
  <si>
    <t>SÚLY</t>
  </si>
  <si>
    <t>OSZL.</t>
  </si>
  <si>
    <t>BMI</t>
  </si>
  <si>
    <t>Testsúlyosztályozás</t>
  </si>
  <si>
    <t>&lt; 16</t>
  </si>
  <si>
    <t>súlyos soványság</t>
  </si>
  <si>
    <t>16 – 16,99</t>
  </si>
  <si>
    <t>mérsékelt soványság</t>
  </si>
  <si>
    <t>17 – 18,49</t>
  </si>
  <si>
    <t>enyhe soványság</t>
  </si>
  <si>
    <t>18,5 – 24,99</t>
  </si>
  <si>
    <t>normális testsúly</t>
  </si>
  <si>
    <t>25 – 29,99</t>
  </si>
  <si>
    <t>túlsúlyos</t>
  </si>
  <si>
    <t>30 – 34,99</t>
  </si>
  <si>
    <t>I. fokú elhízás</t>
  </si>
  <si>
    <t>35 – 39,99</t>
  </si>
  <si>
    <t>II. fokú elhízás</t>
  </si>
  <si>
    <t>≥ 40</t>
  </si>
  <si>
    <t>III. fokú (súlyos) elhízás</t>
  </si>
  <si>
    <t>BMI (kg/m²)</t>
  </si>
  <si>
    <t>Testtömegindex</t>
  </si>
  <si>
    <t>TÍPUS</t>
  </si>
  <si>
    <t>ÁTLAG</t>
  </si>
  <si>
    <t>FŐ</t>
  </si>
  <si>
    <t>Keresési tábla</t>
  </si>
  <si>
    <t>délceg</t>
  </si>
  <si>
    <t>sudár</t>
  </si>
  <si>
    <t>daliás</t>
  </si>
  <si>
    <t>TÍPUS*</t>
  </si>
  <si>
    <t>nemmagas</t>
  </si>
  <si>
    <t>túlmagas</t>
  </si>
  <si>
    <t>határon belüli Σ</t>
  </si>
  <si>
    <t>eredeti létszám Σ</t>
  </si>
  <si>
    <t>TARTOMÁNY</t>
  </si>
  <si>
    <t>M.CSOPORT</t>
  </si>
  <si>
    <t>TÁBLA</t>
  </si>
  <si>
    <t>KERESÉSI</t>
  </si>
  <si>
    <t>CSOP.NEVEK</t>
  </si>
  <si>
    <t>TÍPUSOK</t>
  </si>
  <si>
    <t>Σ SÚLY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</si>
</sst>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&quot; cm&quot;"/>
    <numFmt numFmtId="165" formatCode="0&quot; kg&quot;"/>
    <numFmt numFmtId="166" formatCode="\≤\ 0&quot; cm&quot;"/>
    <numFmt numFmtId="167" formatCode="\≥\ 0&quot; kg&quot;"/>
    <numFmt numFmtId="168" formatCode="0.0&quot; kg/m²&quot;"/>
    <numFmt numFmtId="169" formatCode="0&quot; fő&quot;"/>
    <numFmt numFmtId="170" formatCode="0.0&quot; kg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9" borderId="0" xfId="0" applyFill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12" borderId="0" xfId="0" applyFill="1" applyAlignment="1">
      <alignment vertical="center"/>
    </xf>
    <xf numFmtId="165" fontId="0" fillId="13" borderId="0" xfId="0" applyNumberForma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5" fontId="3" fillId="13" borderId="0" xfId="0" applyNumberFormat="1" applyFont="1" applyFill="1" applyAlignment="1">
      <alignment horizontal="center" vertical="center"/>
    </xf>
    <xf numFmtId="0" fontId="0" fillId="10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5" fontId="0" fillId="10" borderId="0" xfId="0" applyNumberFormat="1" applyFill="1" applyAlignment="1">
      <alignment horizontal="center" vertical="center"/>
    </xf>
    <xf numFmtId="165" fontId="0" fillId="11" borderId="0" xfId="0" applyNumberFormat="1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9" fontId="0" fillId="10" borderId="0" xfId="0" applyNumberFormat="1" applyFill="1" applyAlignment="1">
      <alignment horizontal="center" vertical="center"/>
    </xf>
    <xf numFmtId="169" fontId="0" fillId="11" borderId="0" xfId="0" applyNumberFormat="1" applyFill="1" applyAlignment="1">
      <alignment horizontal="center" vertical="center"/>
    </xf>
    <xf numFmtId="169" fontId="0" fillId="4" borderId="0" xfId="0" applyNumberFormat="1" applyFill="1" applyAlignment="1">
      <alignment horizontal="center" vertical="center"/>
    </xf>
    <xf numFmtId="169" fontId="0" fillId="5" borderId="0" xfId="0" applyNumberFormat="1" applyFill="1" applyAlignment="1">
      <alignment horizontal="center" vertical="center"/>
    </xf>
    <xf numFmtId="169" fontId="0" fillId="0" borderId="0" xfId="0" applyNumberFormat="1" applyFill="1" applyAlignment="1">
      <alignment horizontal="center" vertical="center"/>
    </xf>
    <xf numFmtId="169" fontId="5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69" fontId="5" fillId="0" borderId="0" xfId="0" applyNumberFormat="1" applyFont="1" applyFill="1" applyAlignment="1">
      <alignment horizontal="right" vertical="center"/>
    </xf>
    <xf numFmtId="0" fontId="1" fillId="10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1" fillId="10" borderId="0" xfId="0" applyFont="1" applyFill="1" applyAlignment="1">
      <alignment vertical="center"/>
    </xf>
    <xf numFmtId="0" fontId="1" fillId="11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166" fontId="2" fillId="3" borderId="9" xfId="0" applyNumberFormat="1" applyFont="1" applyFill="1" applyBorder="1" applyAlignment="1">
      <alignment horizontal="center" vertical="center"/>
    </xf>
    <xf numFmtId="166" fontId="0" fillId="3" borderId="10" xfId="0" applyNumberFormat="1" applyFill="1" applyBorder="1" applyAlignment="1">
      <alignment horizontal="center" vertical="center"/>
    </xf>
    <xf numFmtId="166" fontId="2" fillId="3" borderId="11" xfId="0" applyNumberFormat="1" applyFont="1" applyFill="1" applyBorder="1" applyAlignment="1">
      <alignment horizontal="center" vertical="center"/>
    </xf>
    <xf numFmtId="167" fontId="2" fillId="13" borderId="12" xfId="0" applyNumberFormat="1" applyFont="1" applyFill="1" applyBorder="1" applyAlignment="1">
      <alignment horizontal="center" vertical="center"/>
    </xf>
    <xf numFmtId="167" fontId="0" fillId="13" borderId="13" xfId="0" applyNumberFormat="1" applyFill="1" applyBorder="1" applyAlignment="1">
      <alignment horizontal="center" vertical="center"/>
    </xf>
    <xf numFmtId="167" fontId="2" fillId="13" borderId="1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6" fontId="2" fillId="4" borderId="9" xfId="0" applyNumberFormat="1" applyFont="1" applyFill="1" applyBorder="1" applyAlignment="1">
      <alignment horizontal="center" vertical="center"/>
    </xf>
    <xf numFmtId="166" fontId="0" fillId="4" borderId="10" xfId="0" applyNumberFormat="1" applyFill="1" applyBorder="1" applyAlignment="1">
      <alignment horizontal="center" vertical="center"/>
    </xf>
    <xf numFmtId="166" fontId="2" fillId="4" borderId="11" xfId="0" applyNumberFormat="1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169" fontId="2" fillId="7" borderId="0" xfId="0" applyNumberFormat="1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170" fontId="0" fillId="10" borderId="0" xfId="0" applyNumberFormat="1" applyFill="1" applyAlignment="1">
      <alignment horizontal="center" vertical="center"/>
    </xf>
    <xf numFmtId="170" fontId="0" fillId="11" borderId="0" xfId="0" applyNumberFormat="1" applyFill="1" applyAlignment="1">
      <alignment horizontal="center" vertical="center"/>
    </xf>
    <xf numFmtId="170" fontId="0" fillId="4" borderId="0" xfId="0" applyNumberFormat="1" applyFill="1" applyAlignment="1">
      <alignment horizontal="center" vertical="center"/>
    </xf>
    <xf numFmtId="170" fontId="0" fillId="5" borderId="0" xfId="0" applyNumberFormat="1" applyFill="1" applyAlignment="1">
      <alignment horizontal="center" vertical="center"/>
    </xf>
    <xf numFmtId="170" fontId="2" fillId="7" borderId="0" xfId="0" applyNumberFormat="1" applyFont="1" applyFill="1" applyAlignment="1">
      <alignment horizontal="center" vertical="center"/>
    </xf>
    <xf numFmtId="170" fontId="0" fillId="0" borderId="0" xfId="0" applyNumberFormat="1" applyFill="1" applyAlignment="1">
      <alignment horizontal="center" vertical="center"/>
    </xf>
    <xf numFmtId="170" fontId="5" fillId="0" borderId="0" xfId="0" applyNumberFormat="1" applyFont="1" applyFill="1" applyAlignment="1">
      <alignment horizontal="center" vertical="center"/>
    </xf>
    <xf numFmtId="170" fontId="5" fillId="0" borderId="0" xfId="0" applyNumberFormat="1" applyFont="1" applyAlignment="1">
      <alignment vertical="center"/>
    </xf>
    <xf numFmtId="0" fontId="10" fillId="8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168" fontId="2" fillId="12" borderId="0" xfId="0" applyNumberFormat="1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106906</xdr:colOff>
      <xdr:row>1</xdr:row>
      <xdr:rowOff>0</xdr:rowOff>
    </xdr:from>
    <xdr:to>
      <xdr:col>20</xdr:col>
      <xdr:colOff>0</xdr:colOff>
      <xdr:row>3</xdr:row>
      <xdr:rowOff>6256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3719" y="182563"/>
          <a:ext cx="540000" cy="466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86139</xdr:colOff>
      <xdr:row>9</xdr:row>
      <xdr:rowOff>7687</xdr:rowOff>
    </xdr:from>
    <xdr:to>
      <xdr:col>11</xdr:col>
      <xdr:colOff>646907</xdr:colOff>
      <xdr:row>11</xdr:row>
      <xdr:rowOff>178593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3014" y="1650750"/>
          <a:ext cx="560768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12</xdr:row>
      <xdr:rowOff>73523</xdr:rowOff>
    </xdr:from>
    <xdr:to>
      <xdr:col>23</xdr:col>
      <xdr:colOff>34597</xdr:colOff>
      <xdr:row>26</xdr:row>
      <xdr:rowOff>0</xdr:rowOff>
    </xdr:to>
    <xdr:pic>
      <xdr:nvPicPr>
        <xdr:cNvPr id="13" name="Picture 12" descr="Képtalálat a következőre: „bmi index table”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347617"/>
          <a:ext cx="2336472" cy="249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18</xdr:row>
      <xdr:rowOff>0</xdr:rowOff>
    </xdr:from>
    <xdr:to>
      <xdr:col>20</xdr:col>
      <xdr:colOff>0</xdr:colOff>
      <xdr:row>29</xdr:row>
      <xdr:rowOff>0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16313" y="3571875"/>
          <a:ext cx="5484812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aseline="0"/>
            <a:t>A kötélcsúszda használatához szükséges beülő típusa (A-B-C-D) függ egyrészt használójának magasságától (négy 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tartomány</a:t>
          </a:r>
          <a:r>
            <a:rPr lang="hu-HU" sz="1100" baseline="0"/>
            <a:t> 120 és 210 cm között), másrészt súlyától (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három tartomány 30 és 120 kg között</a:t>
          </a:r>
          <a:r>
            <a:rPr lang="hu-HU" sz="1100" baseline="0"/>
            <a:t>). A megengedett tartományon kívül esők nem használhatják a csúszdát.</a:t>
          </a:r>
          <a:br>
            <a:rPr lang="hu-HU" sz="1100" baseline="0"/>
          </a:b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Soroljuk be az érkezőket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Magassági csoport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okba (C) a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Magasság</a:t>
          </a:r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(A) alapján.</a:t>
          </a:r>
          <a:endParaRPr lang="hu-HU">
            <a:effectLst/>
          </a:endParaRPr>
        </a:p>
        <a:p>
          <a:r>
            <a:rPr lang="hu-HU" sz="1100" baseline="0"/>
            <a:t>• Keressük ki a </a:t>
          </a:r>
          <a:r>
            <a:rPr lang="hu-HU" sz="1100" b="1" baseline="0"/>
            <a:t>KeresésiTábla</a:t>
          </a:r>
          <a:r>
            <a:rPr lang="hu-HU" sz="1100" baseline="0"/>
            <a:t> segítségével, hogy az egyes érkezőknak a </a:t>
          </a:r>
          <a:r>
            <a:rPr lang="hu-HU" sz="1100" b="1" baseline="0"/>
            <a:t>Magasság</a:t>
          </a:r>
          <a:r>
            <a:rPr lang="hu-HU" sz="1100" baseline="0"/>
            <a:t> (A) és </a:t>
          </a:r>
          <a:r>
            <a:rPr lang="hu-HU" sz="1100" b="1" baseline="0"/>
            <a:t>Súly</a:t>
          </a:r>
          <a:r>
            <a:rPr lang="hu-HU" sz="1100" baseline="0"/>
            <a:t> (C) alapján melyik </a:t>
          </a:r>
          <a:r>
            <a:rPr lang="hu-HU" sz="1100" b="1" baseline="0"/>
            <a:t>Típus</a:t>
          </a:r>
          <a:r>
            <a:rPr lang="hu-HU" sz="1100" baseline="0"/>
            <a:t>ú beülőre van szükségük.</a:t>
          </a: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hu-HU" sz="1100" baseline="0"/>
            <a:t>Összegezzük, hogy az egyes beülőtípusokat hány fő vette igénybe, és hogy ez összesen milyen összsúlyt, illetve átlagsúlyt jelentett.</a:t>
          </a:r>
        </a:p>
        <a:p>
          <a:r>
            <a:rPr lang="hu-HU" sz="1100" i="1"/>
            <a:t>A mintafeladat véletlenszámokkal generálja a magassági és súlyadatokat,</a:t>
          </a:r>
          <a:r>
            <a:rPr lang="hu-HU" sz="1100" i="1" baseline="0"/>
            <a:t> melyek így minden újraszámolás után (F9) megváltoznak.</a:t>
          </a:r>
          <a:endParaRPr lang="hu-HU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W27"/>
  <sheetViews>
    <sheetView showGridLines="0" tabSelected="1" zoomScaleNormal="100" workbookViewId="0">
      <pane ySplit="2" topLeftCell="A3" activePane="bottomLeft" state="frozen"/>
      <selection pane="bottomLeft" activeCell="G3" sqref="G3"/>
    </sheetView>
  </sheetViews>
  <sheetFormatPr defaultColWidth="6.5546875" defaultRowHeight="14.4" x14ac:dyDescent="0.3"/>
  <cols>
    <col min="1" max="1" width="7.5546875" style="3" customWidth="1"/>
    <col min="2" max="2" width="5.5546875" style="41" customWidth="1"/>
    <col min="3" max="3" width="9.5546875" style="78" customWidth="1"/>
    <col min="4" max="4" width="11.5546875" style="79" customWidth="1"/>
    <col min="5" max="5" width="7.5546875" style="9" customWidth="1"/>
    <col min="6" max="6" width="5.5546875" style="42" customWidth="1"/>
    <col min="7" max="7" width="7.5546875" style="14" customWidth="1"/>
    <col min="8" max="8" width="7.5546875" style="36" customWidth="1"/>
    <col min="9" max="9" width="1.5546875" style="1" customWidth="1"/>
    <col min="10" max="10" width="10.5546875" style="1" customWidth="1"/>
    <col min="11" max="11" width="1.5546875" style="1" customWidth="1"/>
    <col min="12" max="12" width="10.5546875" style="1" customWidth="1"/>
    <col min="13" max="13" width="1.5546875" style="1" customWidth="1"/>
    <col min="14" max="16" width="7.5546875" style="1" customWidth="1"/>
    <col min="17" max="19" width="8.6640625" style="1" customWidth="1"/>
    <col min="20" max="20" width="9" style="1" customWidth="1"/>
    <col min="21" max="21" width="1.5546875" style="1" customWidth="1"/>
    <col min="22" max="22" width="11.5546875" style="1" customWidth="1"/>
    <col min="23" max="23" width="20.5546875" style="1" customWidth="1"/>
    <col min="24" max="16384" width="6.5546875" style="1"/>
  </cols>
  <sheetData>
    <row r="2" spans="1:23" ht="21.6" thickBot="1" x14ac:dyDescent="0.35">
      <c r="A2" s="16" t="s">
        <v>6</v>
      </c>
      <c r="B2" s="39" t="s">
        <v>5</v>
      </c>
      <c r="C2" s="77" t="s">
        <v>42</v>
      </c>
      <c r="D2" s="39" t="s">
        <v>9</v>
      </c>
      <c r="E2" s="16" t="s">
        <v>7</v>
      </c>
      <c r="F2" s="39" t="s">
        <v>8</v>
      </c>
      <c r="G2" s="16" t="s">
        <v>29</v>
      </c>
      <c r="H2" s="39" t="s">
        <v>36</v>
      </c>
      <c r="J2" s="61"/>
      <c r="K2" s="62"/>
      <c r="L2" s="61"/>
      <c r="N2" s="61" t="s">
        <v>32</v>
      </c>
      <c r="O2" s="62"/>
      <c r="P2" s="62"/>
      <c r="Q2" s="62"/>
      <c r="R2" s="62"/>
      <c r="S2" s="62"/>
    </row>
    <row r="3" spans="1:23" ht="15.6" thickTop="1" thickBot="1" x14ac:dyDescent="0.35">
      <c r="A3" s="10">
        <v>180</v>
      </c>
      <c r="B3" s="41">
        <f t="shared" ref="B3:B27" si="0">MATCH(Magasság,MagasTartományok,-1)</f>
        <v>3</v>
      </c>
      <c r="C3" s="78" t="str">
        <f>_xlfn.XLOOKUP(Magasság, MagasTartományok, MCsoportNevek, , 1 )</f>
        <v>daliás</v>
      </c>
      <c r="D3" s="79">
        <f>Súly/(Magasság/100)^2</f>
        <v>23.148148148148145</v>
      </c>
      <c r="E3" s="11">
        <v>75</v>
      </c>
      <c r="F3" s="42">
        <f t="shared" ref="F3:F27" si="1">MATCH(Súly,SúlyTartományok,1)</f>
        <v>4</v>
      </c>
      <c r="G3" s="37" t="str" cm="1">
        <f t="array" ref="G3">_xlfn.XLOOKUP(_xlfn.SINGLE(Súly), SúlyTartományok, _xlfn.XLOOKUP(_xlfn.SINGLE(Magasság), MagasTartományok, KeresésiTábla, , 1 ), ,-1,-1  )</f>
        <v>C</v>
      </c>
      <c r="H3" s="36" t="str">
        <f>INDEX($N$5:$S$9,MATCH(A:A,$L$5:$L$9,-1),MATCH(E:E,$N$3:$S$3,1))</f>
        <v>C</v>
      </c>
      <c r="J3" s="66" t="s">
        <v>45</v>
      </c>
      <c r="L3" s="66" t="s">
        <v>41</v>
      </c>
      <c r="M3" s="7"/>
      <c r="N3" s="58">
        <v>0</v>
      </c>
      <c r="O3" s="59">
        <v>30</v>
      </c>
      <c r="P3" s="59">
        <v>50</v>
      </c>
      <c r="Q3" s="59">
        <v>75</v>
      </c>
      <c r="R3" s="59">
        <v>100</v>
      </c>
      <c r="S3" s="60">
        <v>125</v>
      </c>
      <c r="V3" s="13"/>
      <c r="W3" s="35" t="s">
        <v>28</v>
      </c>
    </row>
    <row r="4" spans="1:23" ht="15.6" thickTop="1" thickBot="1" x14ac:dyDescent="0.35">
      <c r="A4" s="5">
        <f t="shared" ref="A4:A27" ca="1" si="2">RANDBETWEEN(115,215)</f>
        <v>122</v>
      </c>
      <c r="B4" s="41">
        <f t="shared" ca="1" si="0"/>
        <v>4</v>
      </c>
      <c r="C4" s="78" t="str">
        <f ca="1">_xlfn.XLOOKUP(Magasság, MagasTartományok, MCsoportNevek, , 1 )</f>
        <v>délceg</v>
      </c>
      <c r="D4" s="79">
        <f t="shared" ref="D4:D27" ca="1" si="3">RANDBETWEEN(1500,4000)/100</f>
        <v>38.15</v>
      </c>
      <c r="E4" s="8">
        <f t="shared" ref="E4:E27" ca="1" si="4">ROUND(BMI*(Magasság/100)^2,0)</f>
        <v>57</v>
      </c>
      <c r="F4" s="42">
        <f t="shared" ca="1" si="1"/>
        <v>3</v>
      </c>
      <c r="G4" s="14" t="str">
        <f t="shared" ref="G4:G27" ca="1" si="5">INDEX(KeresésiTábla,MATCH(Magasság,MagasTartományok,-1),MATCH(Súly,SúlyTartományok,1))</f>
        <v>A</v>
      </c>
      <c r="H4" s="36" t="str">
        <f t="shared" ref="H4:H27" ca="1" si="6">INDEX(KeresésiTábla,MATCH(MCsoport,MCsoportNevek,0),MATCH(Súly,SúlyTartományok,1))</f>
        <v>A</v>
      </c>
      <c r="J4" s="4"/>
      <c r="L4" s="6"/>
      <c r="V4" s="35" t="s">
        <v>27</v>
      </c>
      <c r="W4" s="35" t="s">
        <v>10</v>
      </c>
    </row>
    <row r="5" spans="1:23" ht="15" thickTop="1" x14ac:dyDescent="0.3">
      <c r="A5" s="5">
        <f t="shared" ca="1" si="2"/>
        <v>162</v>
      </c>
      <c r="B5" s="41">
        <f t="shared" ca="1" si="0"/>
        <v>3</v>
      </c>
      <c r="C5" s="78" t="str">
        <f ca="1">_xlfn.XLOOKUP(Magasság, MagasTartományok, MCsoportNevek, , 1 )</f>
        <v>daliás</v>
      </c>
      <c r="D5" s="79">
        <f t="shared" ca="1" si="3"/>
        <v>25.58</v>
      </c>
      <c r="E5" s="8">
        <f t="shared" ca="1" si="4"/>
        <v>67</v>
      </c>
      <c r="F5" s="42">
        <f t="shared" ca="1" si="1"/>
        <v>3</v>
      </c>
      <c r="G5" s="14" t="str">
        <f t="shared" ca="1" si="5"/>
        <v>B</v>
      </c>
      <c r="H5" s="36" t="str">
        <f t="shared" ca="1" si="6"/>
        <v>B</v>
      </c>
      <c r="J5" s="63" t="s">
        <v>38</v>
      </c>
      <c r="L5" s="55">
        <v>333</v>
      </c>
      <c r="N5" s="43" t="s">
        <v>0</v>
      </c>
      <c r="O5" s="44" t="s">
        <v>0</v>
      </c>
      <c r="P5" s="44" t="s">
        <v>0</v>
      </c>
      <c r="Q5" s="44" t="s">
        <v>0</v>
      </c>
      <c r="R5" s="44" t="s">
        <v>0</v>
      </c>
      <c r="S5" s="45" t="s">
        <v>0</v>
      </c>
      <c r="V5" s="12" t="s">
        <v>11</v>
      </c>
      <c r="W5" s="12" t="s">
        <v>12</v>
      </c>
    </row>
    <row r="6" spans="1:23" x14ac:dyDescent="0.3">
      <c r="A6" s="5">
        <f t="shared" ca="1" si="2"/>
        <v>126</v>
      </c>
      <c r="B6" s="41">
        <f t="shared" ca="1" si="0"/>
        <v>4</v>
      </c>
      <c r="C6" s="78" t="str">
        <f ca="1">_xlfn.XLOOKUP(Magasság, MagasTartományok, MCsoportNevek, , 1 )</f>
        <v>délceg</v>
      </c>
      <c r="D6" s="79">
        <f t="shared" ca="1" si="3"/>
        <v>37.32</v>
      </c>
      <c r="E6" s="8">
        <f t="shared" ca="1" si="4"/>
        <v>59</v>
      </c>
      <c r="F6" s="42">
        <f t="shared" ca="1" si="1"/>
        <v>3</v>
      </c>
      <c r="G6" s="14" t="str">
        <f t="shared" ca="1" si="5"/>
        <v>A</v>
      </c>
      <c r="H6" s="36" t="str">
        <f t="shared" ca="1" si="6"/>
        <v>A</v>
      </c>
      <c r="J6" s="64" t="s">
        <v>34</v>
      </c>
      <c r="L6" s="56">
        <v>210</v>
      </c>
      <c r="N6" s="46" t="s">
        <v>0</v>
      </c>
      <c r="O6" s="47" t="s">
        <v>1</v>
      </c>
      <c r="P6" s="48" t="s">
        <v>4</v>
      </c>
      <c r="Q6" s="49" t="s">
        <v>3</v>
      </c>
      <c r="R6" s="49" t="s">
        <v>3</v>
      </c>
      <c r="S6" s="50" t="s">
        <v>0</v>
      </c>
      <c r="V6" s="12" t="s">
        <v>13</v>
      </c>
      <c r="W6" s="12" t="s">
        <v>14</v>
      </c>
    </row>
    <row r="7" spans="1:23" x14ac:dyDescent="0.3">
      <c r="A7" s="5">
        <f t="shared" ca="1" si="2"/>
        <v>174</v>
      </c>
      <c r="B7" s="41">
        <f t="shared" ca="1" si="0"/>
        <v>3</v>
      </c>
      <c r="C7" s="78" t="str">
        <f ca="1">_xlfn.XLOOKUP(Magasság, MagasTartományok, MCsoportNevek, , 1 )</f>
        <v>daliás</v>
      </c>
      <c r="D7" s="79">
        <f t="shared" ca="1" si="3"/>
        <v>19.21</v>
      </c>
      <c r="E7" s="8">
        <f t="shared" ca="1" si="4"/>
        <v>58</v>
      </c>
      <c r="F7" s="42">
        <f t="shared" ca="1" si="1"/>
        <v>3</v>
      </c>
      <c r="G7" s="14" t="str">
        <f t="shared" ca="1" si="5"/>
        <v>B</v>
      </c>
      <c r="H7" s="36" t="str">
        <f t="shared" ca="1" si="6"/>
        <v>B</v>
      </c>
      <c r="J7" s="64" t="s">
        <v>35</v>
      </c>
      <c r="L7" s="56">
        <v>180</v>
      </c>
      <c r="N7" s="46" t="s">
        <v>0</v>
      </c>
      <c r="O7" s="51" t="s">
        <v>2</v>
      </c>
      <c r="P7" s="47" t="s">
        <v>1</v>
      </c>
      <c r="Q7" s="48" t="s">
        <v>4</v>
      </c>
      <c r="R7" s="49" t="s">
        <v>3</v>
      </c>
      <c r="S7" s="50" t="s">
        <v>0</v>
      </c>
      <c r="V7" s="12" t="s">
        <v>15</v>
      </c>
      <c r="W7" s="12" t="s">
        <v>16</v>
      </c>
    </row>
    <row r="8" spans="1:23" x14ac:dyDescent="0.3">
      <c r="A8" s="5">
        <f t="shared" ca="1" si="2"/>
        <v>136</v>
      </c>
      <c r="B8" s="41">
        <f t="shared" ca="1" si="0"/>
        <v>4</v>
      </c>
      <c r="C8" s="78" t="str">
        <f ca="1">_xlfn.XLOOKUP(Magasság, MagasTartományok, MCsoportNevek, , 1 )</f>
        <v>délceg</v>
      </c>
      <c r="D8" s="79">
        <f t="shared" ca="1" si="3"/>
        <v>36.75</v>
      </c>
      <c r="E8" s="8">
        <f t="shared" ca="1" si="4"/>
        <v>68</v>
      </c>
      <c r="F8" s="42">
        <f t="shared" ca="1" si="1"/>
        <v>3</v>
      </c>
      <c r="G8" s="14" t="str">
        <f t="shared" ca="1" si="5"/>
        <v>A</v>
      </c>
      <c r="H8" s="36" t="str">
        <f t="shared" ca="1" si="6"/>
        <v>A</v>
      </c>
      <c r="J8" s="64" t="s">
        <v>33</v>
      </c>
      <c r="L8" s="56">
        <v>150</v>
      </c>
      <c r="N8" s="46" t="s">
        <v>0</v>
      </c>
      <c r="O8" s="51" t="s">
        <v>2</v>
      </c>
      <c r="P8" s="51" t="s">
        <v>2</v>
      </c>
      <c r="Q8" s="47" t="s">
        <v>1</v>
      </c>
      <c r="R8" s="48" t="s">
        <v>4</v>
      </c>
      <c r="S8" s="50" t="s">
        <v>0</v>
      </c>
      <c r="T8" s="38" t="s">
        <v>44</v>
      </c>
      <c r="V8" s="34" t="s">
        <v>17</v>
      </c>
      <c r="W8" s="34" t="s">
        <v>18</v>
      </c>
    </row>
    <row r="9" spans="1:23" ht="15" thickBot="1" x14ac:dyDescent="0.35">
      <c r="A9" s="5">
        <f t="shared" ca="1" si="2"/>
        <v>131</v>
      </c>
      <c r="B9" s="41">
        <f t="shared" ca="1" si="0"/>
        <v>4</v>
      </c>
      <c r="C9" s="78" t="str">
        <f ca="1">_xlfn.XLOOKUP(Magasság, MagasTartományok, MCsoportNevek, , 1 )</f>
        <v>délceg</v>
      </c>
      <c r="D9" s="79">
        <f t="shared" ca="1" si="3"/>
        <v>34.9</v>
      </c>
      <c r="E9" s="8">
        <f t="shared" ca="1" si="4"/>
        <v>60</v>
      </c>
      <c r="F9" s="42">
        <f t="shared" ca="1" si="1"/>
        <v>3</v>
      </c>
      <c r="G9" s="14" t="str">
        <f t="shared" ca="1" si="5"/>
        <v>A</v>
      </c>
      <c r="H9" s="36" t="str">
        <f t="shared" ca="1" si="6"/>
        <v>A</v>
      </c>
      <c r="J9" s="65" t="s">
        <v>37</v>
      </c>
      <c r="L9" s="57">
        <v>120</v>
      </c>
      <c r="N9" s="52" t="s">
        <v>0</v>
      </c>
      <c r="O9" s="53" t="s">
        <v>0</v>
      </c>
      <c r="P9" s="53" t="s">
        <v>0</v>
      </c>
      <c r="Q9" s="53" t="s">
        <v>0</v>
      </c>
      <c r="R9" s="53" t="s">
        <v>0</v>
      </c>
      <c r="S9" s="54" t="s">
        <v>0</v>
      </c>
      <c r="T9" s="38" t="s">
        <v>43</v>
      </c>
      <c r="V9" s="12" t="s">
        <v>19</v>
      </c>
      <c r="W9" s="12" t="s">
        <v>20</v>
      </c>
    </row>
    <row r="10" spans="1:23" ht="15" thickTop="1" x14ac:dyDescent="0.3">
      <c r="A10" s="5">
        <f t="shared" ca="1" si="2"/>
        <v>163</v>
      </c>
      <c r="B10" s="41">
        <f t="shared" ca="1" si="0"/>
        <v>3</v>
      </c>
      <c r="C10" s="78" t="str">
        <f ca="1">_xlfn.XLOOKUP(Magasság, MagasTartományok, MCsoportNevek, , 1 )</f>
        <v>daliás</v>
      </c>
      <c r="D10" s="79">
        <f t="shared" ca="1" si="3"/>
        <v>17.399999999999999</v>
      </c>
      <c r="E10" s="8">
        <f t="shared" ca="1" si="4"/>
        <v>46</v>
      </c>
      <c r="F10" s="42">
        <f t="shared" ca="1" si="1"/>
        <v>2</v>
      </c>
      <c r="G10" s="14" t="str">
        <f t="shared" ca="1" si="5"/>
        <v>A</v>
      </c>
      <c r="H10" s="36" t="str">
        <f t="shared" ca="1" si="6"/>
        <v>A</v>
      </c>
      <c r="L10" s="2"/>
      <c r="N10" s="2"/>
      <c r="O10" s="2"/>
      <c r="P10" s="2"/>
      <c r="Q10" s="2"/>
      <c r="R10" s="2"/>
      <c r="S10" s="2"/>
      <c r="V10" s="12" t="s">
        <v>21</v>
      </c>
      <c r="W10" s="12" t="s">
        <v>22</v>
      </c>
    </row>
    <row r="11" spans="1:23" x14ac:dyDescent="0.3">
      <c r="A11" s="5">
        <f t="shared" ca="1" si="2"/>
        <v>175</v>
      </c>
      <c r="B11" s="41">
        <f t="shared" ca="1" si="0"/>
        <v>3</v>
      </c>
      <c r="C11" s="78" t="str">
        <f ca="1">_xlfn.XLOOKUP(Magasság, MagasTartományok, MCsoportNevek, , 1 )</f>
        <v>daliás</v>
      </c>
      <c r="D11" s="79">
        <f t="shared" ca="1" si="3"/>
        <v>33.81</v>
      </c>
      <c r="E11" s="8">
        <f t="shared" ca="1" si="4"/>
        <v>104</v>
      </c>
      <c r="F11" s="42">
        <f t="shared" ca="1" si="1"/>
        <v>5</v>
      </c>
      <c r="G11" s="14" t="str">
        <f t="shared" ca="1" si="5"/>
        <v>D</v>
      </c>
      <c r="H11" s="36" t="str">
        <f t="shared" ca="1" si="6"/>
        <v>D</v>
      </c>
      <c r="O11" s="15" t="s">
        <v>46</v>
      </c>
      <c r="P11" s="15" t="s">
        <v>31</v>
      </c>
      <c r="Q11" s="15" t="s">
        <v>47</v>
      </c>
      <c r="R11" s="15" t="s">
        <v>30</v>
      </c>
      <c r="V11" s="12" t="s">
        <v>23</v>
      </c>
      <c r="W11" s="12" t="s">
        <v>24</v>
      </c>
    </row>
    <row r="12" spans="1:23" x14ac:dyDescent="0.3">
      <c r="A12" s="5">
        <f t="shared" ca="1" si="2"/>
        <v>148</v>
      </c>
      <c r="B12" s="41">
        <f t="shared" ca="1" si="0"/>
        <v>4</v>
      </c>
      <c r="C12" s="78" t="str">
        <f ca="1">_xlfn.XLOOKUP(Magasság, MagasTartományok, MCsoportNevek, , 1 )</f>
        <v>délceg</v>
      </c>
      <c r="D12" s="79">
        <f t="shared" ca="1" si="3"/>
        <v>21.7</v>
      </c>
      <c r="E12" s="8">
        <f t="shared" ca="1" si="4"/>
        <v>48</v>
      </c>
      <c r="F12" s="42">
        <f t="shared" ca="1" si="1"/>
        <v>2</v>
      </c>
      <c r="G12" s="14" t="str">
        <f t="shared" ca="1" si="5"/>
        <v>A</v>
      </c>
      <c r="H12" s="36" t="str">
        <f t="shared" ca="1" si="6"/>
        <v>A</v>
      </c>
      <c r="O12" s="30" t="s">
        <v>2</v>
      </c>
      <c r="P12" s="22">
        <f ca="1">COUNTIFS(Típus,Típusok)</f>
        <v>11</v>
      </c>
      <c r="Q12" s="17">
        <f ca="1">SUMIFS(Súly,Típus,Típusok)</f>
        <v>570</v>
      </c>
      <c r="R12" s="69">
        <f ca="1">AVERAGEIFS(Súly,Típus,Típusok)</f>
        <v>51.81818181818182</v>
      </c>
      <c r="S12" s="76">
        <f t="shared" ref="S12:S18" ca="1" si="7">Q12/P12</f>
        <v>51.81818181818182</v>
      </c>
      <c r="V12" s="12" t="s">
        <v>25</v>
      </c>
      <c r="W12" s="12" t="s">
        <v>26</v>
      </c>
    </row>
    <row r="13" spans="1:23" x14ac:dyDescent="0.3">
      <c r="A13" s="5">
        <f t="shared" ca="1" si="2"/>
        <v>134</v>
      </c>
      <c r="B13" s="41">
        <f t="shared" ca="1" si="0"/>
        <v>4</v>
      </c>
      <c r="C13" s="78" t="str">
        <f ca="1">_xlfn.XLOOKUP(Magasság, MagasTartományok, MCsoportNevek, , 1 )</f>
        <v>délceg</v>
      </c>
      <c r="D13" s="79">
        <f t="shared" ca="1" si="3"/>
        <v>16.87</v>
      </c>
      <c r="E13" s="8">
        <f t="shared" ca="1" si="4"/>
        <v>30</v>
      </c>
      <c r="F13" s="42">
        <f t="shared" ca="1" si="1"/>
        <v>2</v>
      </c>
      <c r="G13" s="14" t="str">
        <f t="shared" ca="1" si="5"/>
        <v>A</v>
      </c>
      <c r="H13" s="36" t="str">
        <f t="shared" ca="1" si="6"/>
        <v>A</v>
      </c>
      <c r="O13" s="31" t="s">
        <v>1</v>
      </c>
      <c r="P13" s="23">
        <f ca="1">COUNTIFS(Típus,Típusok)</f>
        <v>7</v>
      </c>
      <c r="Q13" s="18">
        <f ca="1">SUMIFS(Súly,Típus,Típusok)</f>
        <v>415</v>
      </c>
      <c r="R13" s="70">
        <f ca="1">AVERAGEIFS(Súly,Típus,Típusok)</f>
        <v>59.285714285714285</v>
      </c>
      <c r="S13" s="76">
        <f t="shared" ca="1" si="7"/>
        <v>59.285714285714285</v>
      </c>
    </row>
    <row r="14" spans="1:23" x14ac:dyDescent="0.3">
      <c r="A14" s="5">
        <f t="shared" ca="1" si="2"/>
        <v>122</v>
      </c>
      <c r="B14" s="41">
        <f t="shared" ca="1" si="0"/>
        <v>4</v>
      </c>
      <c r="C14" s="78" t="str">
        <f ca="1">_xlfn.XLOOKUP(Magasság, MagasTartományok, MCsoportNevek, , 1 )</f>
        <v>délceg</v>
      </c>
      <c r="D14" s="79">
        <f t="shared" ca="1" si="3"/>
        <v>28.36</v>
      </c>
      <c r="E14" s="8">
        <f t="shared" ca="1" si="4"/>
        <v>42</v>
      </c>
      <c r="F14" s="42">
        <f t="shared" ca="1" si="1"/>
        <v>2</v>
      </c>
      <c r="G14" s="14" t="str">
        <f t="shared" ca="1" si="5"/>
        <v>A</v>
      </c>
      <c r="H14" s="36" t="str">
        <f t="shared" ca="1" si="6"/>
        <v>A</v>
      </c>
      <c r="O14" s="14" t="s">
        <v>4</v>
      </c>
      <c r="P14" s="24">
        <f ca="1">COUNTIFS(Típus,Típusok)</f>
        <v>1</v>
      </c>
      <c r="Q14" s="19">
        <f ca="1">SUMIFS(Súly,Típus,Típusok)</f>
        <v>75</v>
      </c>
      <c r="R14" s="71">
        <f ca="1">AVERAGEIFS(Súly,Típus,Típusok)</f>
        <v>75</v>
      </c>
      <c r="S14" s="76">
        <f t="shared" ca="1" si="7"/>
        <v>75</v>
      </c>
      <c r="V14"/>
    </row>
    <row r="15" spans="1:23" x14ac:dyDescent="0.3">
      <c r="A15" s="5">
        <f t="shared" ca="1" si="2"/>
        <v>215</v>
      </c>
      <c r="B15" s="41">
        <f t="shared" ca="1" si="0"/>
        <v>1</v>
      </c>
      <c r="C15" s="78" t="str">
        <f ca="1">_xlfn.XLOOKUP(Magasság, MagasTartományok, MCsoportNevek, , 1 )</f>
        <v>túlmagas</v>
      </c>
      <c r="D15" s="79">
        <f t="shared" ca="1" si="3"/>
        <v>28.31</v>
      </c>
      <c r="E15" s="8">
        <f t="shared" ca="1" si="4"/>
        <v>131</v>
      </c>
      <c r="F15" s="42">
        <f t="shared" ca="1" si="1"/>
        <v>6</v>
      </c>
      <c r="G15" s="14" t="str">
        <f t="shared" ca="1" si="5"/>
        <v>💀</v>
      </c>
      <c r="H15" s="36" t="str">
        <f t="shared" ca="1" si="6"/>
        <v>💀</v>
      </c>
      <c r="O15" s="32" t="s">
        <v>3</v>
      </c>
      <c r="P15" s="25">
        <f ca="1">COUNTIFS(Típus,Típusok)</f>
        <v>3</v>
      </c>
      <c r="Q15" s="20">
        <f ca="1">SUMIFS(Súly,Típus,Típusok)</f>
        <v>277</v>
      </c>
      <c r="R15" s="72">
        <f ca="1">AVERAGEIFS(Súly,Típus,Típusok)</f>
        <v>92.333333333333329</v>
      </c>
      <c r="S15" s="76">
        <f t="shared" ca="1" si="7"/>
        <v>92.333333333333329</v>
      </c>
    </row>
    <row r="16" spans="1:23" x14ac:dyDescent="0.3">
      <c r="A16" s="5">
        <f t="shared" ca="1" si="2"/>
        <v>176</v>
      </c>
      <c r="B16" s="41">
        <f t="shared" ca="1" si="0"/>
        <v>3</v>
      </c>
      <c r="C16" s="78" t="str">
        <f ca="1">_xlfn.XLOOKUP(Magasság, MagasTartományok, MCsoportNevek, , 1 )</f>
        <v>daliás</v>
      </c>
      <c r="D16" s="79">
        <f t="shared" ca="1" si="3"/>
        <v>18.809999999999999</v>
      </c>
      <c r="E16" s="8">
        <f t="shared" ca="1" si="4"/>
        <v>58</v>
      </c>
      <c r="F16" s="42">
        <f t="shared" ca="1" si="1"/>
        <v>3</v>
      </c>
      <c r="G16" s="14" t="str">
        <f t="shared" ca="1" si="5"/>
        <v>B</v>
      </c>
      <c r="H16" s="36" t="str">
        <f t="shared" ca="1" si="6"/>
        <v>B</v>
      </c>
      <c r="O16" s="33" t="s">
        <v>0</v>
      </c>
      <c r="P16" s="67">
        <f ca="1">COUNTIFS(Típus,Típusok)</f>
        <v>3</v>
      </c>
      <c r="Q16" s="68">
        <f ca="1">SUMIFS(Súly,Típus,Típusok)</f>
        <v>212</v>
      </c>
      <c r="R16" s="73">
        <f ca="1">AVERAGEIFS(Súly,Típus,Típusok)</f>
        <v>70.666666666666671</v>
      </c>
      <c r="S16" s="76">
        <f t="shared" ca="1" si="7"/>
        <v>70.666666666666671</v>
      </c>
    </row>
    <row r="17" spans="1:19" x14ac:dyDescent="0.3">
      <c r="A17" s="5">
        <f t="shared" ca="1" si="2"/>
        <v>168</v>
      </c>
      <c r="B17" s="41">
        <f t="shared" ca="1" si="0"/>
        <v>3</v>
      </c>
      <c r="C17" s="78" t="str">
        <f ca="1">_xlfn.XLOOKUP(Magasság, MagasTartományok, MCsoportNevek, , 1 )</f>
        <v>daliás</v>
      </c>
      <c r="D17" s="79">
        <f t="shared" ca="1" si="3"/>
        <v>17.84</v>
      </c>
      <c r="E17" s="8">
        <f t="shared" ca="1" si="4"/>
        <v>50</v>
      </c>
      <c r="F17" s="42">
        <f t="shared" ca="1" si="1"/>
        <v>3</v>
      </c>
      <c r="G17" s="14" t="str">
        <f t="shared" ca="1" si="5"/>
        <v>B</v>
      </c>
      <c r="H17" s="36" t="str">
        <f t="shared" ca="1" si="6"/>
        <v>B</v>
      </c>
      <c r="O17" s="40" t="s">
        <v>39</v>
      </c>
      <c r="P17" s="26">
        <f t="shared" ref="P17:Q17" ca="1" si="8">SUM(P12:P15)</f>
        <v>22</v>
      </c>
      <c r="Q17" s="21">
        <f t="shared" ca="1" si="8"/>
        <v>1337</v>
      </c>
      <c r="R17" s="74">
        <f ca="1">SUMPRODUCT(P12:P15,R12:R15)/P17</f>
        <v>60.772727272727273</v>
      </c>
      <c r="S17" s="76">
        <f t="shared" ca="1" si="7"/>
        <v>60.772727272727273</v>
      </c>
    </row>
    <row r="18" spans="1:19" x14ac:dyDescent="0.3">
      <c r="A18" s="5">
        <f t="shared" ca="1" si="2"/>
        <v>116</v>
      </c>
      <c r="B18" s="41">
        <f t="shared" ca="1" si="0"/>
        <v>5</v>
      </c>
      <c r="C18" s="78" t="str">
        <f ca="1">_xlfn.XLOOKUP(Magasság, MagasTartományok, MCsoportNevek, , 1 )</f>
        <v>nemmagas</v>
      </c>
      <c r="D18" s="79">
        <f t="shared" ca="1" si="3"/>
        <v>27.16</v>
      </c>
      <c r="E18" s="8">
        <f t="shared" ca="1" si="4"/>
        <v>37</v>
      </c>
      <c r="F18" s="42">
        <f t="shared" ca="1" si="1"/>
        <v>2</v>
      </c>
      <c r="G18" s="14" t="str">
        <f t="shared" ca="1" si="5"/>
        <v>💀</v>
      </c>
      <c r="H18" s="36" t="str">
        <f t="shared" ca="1" si="6"/>
        <v>💀</v>
      </c>
      <c r="O18" s="29" t="s">
        <v>40</v>
      </c>
      <c r="P18" s="27">
        <f ca="1">COUNT(Súly)</f>
        <v>25</v>
      </c>
      <c r="Q18" s="28">
        <f ca="1">SUM(Súly)</f>
        <v>1549</v>
      </c>
      <c r="R18" s="75">
        <f ca="1">AVERAGE(Súly)</f>
        <v>61.96</v>
      </c>
      <c r="S18" s="76">
        <f t="shared" ca="1" si="7"/>
        <v>61.96</v>
      </c>
    </row>
    <row r="19" spans="1:19" x14ac:dyDescent="0.3">
      <c r="A19" s="5">
        <f t="shared" ca="1" si="2"/>
        <v>172</v>
      </c>
      <c r="B19" s="41">
        <f t="shared" ca="1" si="0"/>
        <v>3</v>
      </c>
      <c r="C19" s="78" t="str">
        <f ca="1">_xlfn.XLOOKUP(Magasság, MagasTartományok, MCsoportNevek, , 1 )</f>
        <v>daliás</v>
      </c>
      <c r="D19" s="79">
        <f t="shared" ca="1" si="3"/>
        <v>21.26</v>
      </c>
      <c r="E19" s="8">
        <f t="shared" ca="1" si="4"/>
        <v>63</v>
      </c>
      <c r="F19" s="42">
        <f t="shared" ca="1" si="1"/>
        <v>3</v>
      </c>
      <c r="G19" s="14" t="str">
        <f t="shared" ca="1" si="5"/>
        <v>B</v>
      </c>
      <c r="H19" s="36" t="str">
        <f t="shared" ca="1" si="6"/>
        <v>B</v>
      </c>
    </row>
    <row r="20" spans="1:19" x14ac:dyDescent="0.3">
      <c r="A20" s="5">
        <f t="shared" ca="1" si="2"/>
        <v>120</v>
      </c>
      <c r="B20" s="41">
        <f t="shared" ca="1" si="0"/>
        <v>5</v>
      </c>
      <c r="C20" s="78" t="str">
        <f ca="1">_xlfn.XLOOKUP(Magasság, MagasTartományok, MCsoportNevek, , 1 )</f>
        <v>nemmagas</v>
      </c>
      <c r="D20" s="79">
        <f t="shared" ca="1" si="3"/>
        <v>30.23</v>
      </c>
      <c r="E20" s="8">
        <f t="shared" ca="1" si="4"/>
        <v>44</v>
      </c>
      <c r="F20" s="42">
        <f t="shared" ca="1" si="1"/>
        <v>2</v>
      </c>
      <c r="G20" s="14" t="str">
        <f t="shared" ca="1" si="5"/>
        <v>💀</v>
      </c>
      <c r="H20" s="36" t="str">
        <f t="shared" ca="1" si="6"/>
        <v>💀</v>
      </c>
    </row>
    <row r="21" spans="1:19" x14ac:dyDescent="0.3">
      <c r="A21" s="5">
        <f t="shared" ca="1" si="2"/>
        <v>170</v>
      </c>
      <c r="B21" s="41">
        <f t="shared" ca="1" si="0"/>
        <v>3</v>
      </c>
      <c r="C21" s="78" t="str">
        <f ca="1">_xlfn.XLOOKUP(Magasság, MagasTartományok, MCsoportNevek, , 1 )</f>
        <v>daliás</v>
      </c>
      <c r="D21" s="79">
        <f t="shared" ca="1" si="3"/>
        <v>21</v>
      </c>
      <c r="E21" s="8">
        <f t="shared" ca="1" si="4"/>
        <v>61</v>
      </c>
      <c r="F21" s="42">
        <f t="shared" ca="1" si="1"/>
        <v>3</v>
      </c>
      <c r="G21" s="14" t="str">
        <f t="shared" ca="1" si="5"/>
        <v>B</v>
      </c>
      <c r="H21" s="36" t="str">
        <f t="shared" ca="1" si="6"/>
        <v>B</v>
      </c>
    </row>
    <row r="22" spans="1:19" ht="15" customHeight="1" x14ac:dyDescent="0.3">
      <c r="A22" s="5">
        <f t="shared" ca="1" si="2"/>
        <v>181</v>
      </c>
      <c r="B22" s="41">
        <f t="shared" ca="1" si="0"/>
        <v>2</v>
      </c>
      <c r="C22" s="78" t="str">
        <f ca="1">_xlfn.XLOOKUP(Magasság, MagasTartományok, MCsoportNevek, , 1 )</f>
        <v>sudár</v>
      </c>
      <c r="D22" s="79">
        <f t="shared" ca="1" si="3"/>
        <v>26.37</v>
      </c>
      <c r="E22" s="8">
        <f t="shared" ca="1" si="4"/>
        <v>86</v>
      </c>
      <c r="F22" s="42">
        <f t="shared" ca="1" si="1"/>
        <v>4</v>
      </c>
      <c r="G22" s="14" t="str">
        <f t="shared" ca="1" si="5"/>
        <v>D</v>
      </c>
      <c r="H22" s="36" t="str">
        <f t="shared" ca="1" si="6"/>
        <v>D</v>
      </c>
    </row>
    <row r="23" spans="1:19" x14ac:dyDescent="0.3">
      <c r="A23" s="5">
        <f t="shared" ca="1" si="2"/>
        <v>171</v>
      </c>
      <c r="B23" s="41">
        <f t="shared" ca="1" si="0"/>
        <v>3</v>
      </c>
      <c r="C23" s="78" t="str">
        <f ca="1">_xlfn.XLOOKUP(Magasság, MagasTartományok, MCsoportNevek, , 1 )</f>
        <v>daliás</v>
      </c>
      <c r="D23" s="79">
        <f t="shared" ca="1" si="3"/>
        <v>19.98</v>
      </c>
      <c r="E23" s="8">
        <f t="shared" ca="1" si="4"/>
        <v>58</v>
      </c>
      <c r="F23" s="42">
        <f t="shared" ca="1" si="1"/>
        <v>3</v>
      </c>
      <c r="G23" s="14" t="str">
        <f t="shared" ca="1" si="5"/>
        <v>B</v>
      </c>
      <c r="H23" s="36" t="str">
        <f t="shared" ca="1" si="6"/>
        <v>B</v>
      </c>
    </row>
    <row r="24" spans="1:19" x14ac:dyDescent="0.3">
      <c r="A24" s="5">
        <f t="shared" ca="1" si="2"/>
        <v>205</v>
      </c>
      <c r="B24" s="41">
        <f t="shared" ca="1" si="0"/>
        <v>2</v>
      </c>
      <c r="C24" s="78" t="str">
        <f ca="1">_xlfn.XLOOKUP(Magasság, MagasTartományok, MCsoportNevek, , 1 )</f>
        <v>sudár</v>
      </c>
      <c r="D24" s="79">
        <f t="shared" ca="1" si="3"/>
        <v>20.74</v>
      </c>
      <c r="E24" s="8">
        <f t="shared" ca="1" si="4"/>
        <v>87</v>
      </c>
      <c r="F24" s="42">
        <f t="shared" ca="1" si="1"/>
        <v>4</v>
      </c>
      <c r="G24" s="14" t="str">
        <f t="shared" ca="1" si="5"/>
        <v>D</v>
      </c>
      <c r="H24" s="36" t="str">
        <f t="shared" ca="1" si="6"/>
        <v>D</v>
      </c>
    </row>
    <row r="25" spans="1:19" x14ac:dyDescent="0.3">
      <c r="A25" s="5">
        <f t="shared" ca="1" si="2"/>
        <v>142</v>
      </c>
      <c r="B25" s="41">
        <f t="shared" ca="1" si="0"/>
        <v>4</v>
      </c>
      <c r="C25" s="78" t="str">
        <f ca="1">_xlfn.XLOOKUP(Magasság, MagasTartományok, MCsoportNevek, , 1 )</f>
        <v>délceg</v>
      </c>
      <c r="D25" s="79">
        <f t="shared" ca="1" si="3"/>
        <v>34.53</v>
      </c>
      <c r="E25" s="8">
        <f t="shared" ca="1" si="4"/>
        <v>70</v>
      </c>
      <c r="F25" s="42">
        <f t="shared" ca="1" si="1"/>
        <v>3</v>
      </c>
      <c r="G25" s="14" t="str">
        <f t="shared" ca="1" si="5"/>
        <v>A</v>
      </c>
      <c r="H25" s="36" t="str">
        <f t="shared" ca="1" si="6"/>
        <v>A</v>
      </c>
    </row>
    <row r="26" spans="1:19" x14ac:dyDescent="0.3">
      <c r="A26" s="5">
        <f t="shared" ca="1" si="2"/>
        <v>158</v>
      </c>
      <c r="B26" s="41">
        <f t="shared" ca="1" si="0"/>
        <v>3</v>
      </c>
      <c r="C26" s="78" t="str">
        <f ca="1">_xlfn.XLOOKUP(Magasság, MagasTartományok, MCsoportNevek, , 1 )</f>
        <v>daliás</v>
      </c>
      <c r="D26" s="79">
        <f t="shared" ca="1" si="3"/>
        <v>17.14</v>
      </c>
      <c r="E26" s="8">
        <f t="shared" ca="1" si="4"/>
        <v>43</v>
      </c>
      <c r="F26" s="42">
        <f t="shared" ca="1" si="1"/>
        <v>2</v>
      </c>
      <c r="G26" s="14" t="str">
        <f t="shared" ca="1" si="5"/>
        <v>A</v>
      </c>
      <c r="H26" s="36" t="str">
        <f t="shared" ca="1" si="6"/>
        <v>A</v>
      </c>
    </row>
    <row r="27" spans="1:19" x14ac:dyDescent="0.3">
      <c r="A27" s="5">
        <f t="shared" ca="1" si="2"/>
        <v>134</v>
      </c>
      <c r="B27" s="41">
        <f t="shared" ca="1" si="0"/>
        <v>4</v>
      </c>
      <c r="C27" s="78" t="str">
        <f ca="1">_xlfn.XLOOKUP(Magasság, MagasTartományok, MCsoportNevek, , 1 )</f>
        <v>délceg</v>
      </c>
      <c r="D27" s="79">
        <f t="shared" ca="1" si="3"/>
        <v>26.31</v>
      </c>
      <c r="E27" s="8">
        <f t="shared" ca="1" si="4"/>
        <v>47</v>
      </c>
      <c r="F27" s="42">
        <f t="shared" ca="1" si="1"/>
        <v>2</v>
      </c>
      <c r="G27" s="14" t="str">
        <f t="shared" ca="1" si="5"/>
        <v>A</v>
      </c>
      <c r="H27" s="36" t="str">
        <f t="shared" ca="1" si="6"/>
        <v>A</v>
      </c>
    </row>
  </sheetData>
  <sortState xmlns:xlrd2="http://schemas.microsoft.com/office/spreadsheetml/2017/richdata2" ref="N2:S2">
    <sortCondition ref="N4"/>
  </sortState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10</vt:i4>
      </vt:variant>
    </vt:vector>
  </HeadingPairs>
  <TitlesOfParts>
    <vt:vector size="11" baseType="lpstr">
      <vt:lpstr>keresés_besorolás_összegzés</vt:lpstr>
      <vt:lpstr>BMI</vt:lpstr>
      <vt:lpstr>KeresésiTábla</vt:lpstr>
      <vt:lpstr>Magasság</vt:lpstr>
      <vt:lpstr>MagasTartományok</vt:lpstr>
      <vt:lpstr>MCsoport</vt:lpstr>
      <vt:lpstr>MCsoportNevek</vt:lpstr>
      <vt:lpstr>Súly</vt:lpstr>
      <vt:lpstr>SúlyTartományok</vt:lpstr>
      <vt:lpstr>Típus</vt:lpstr>
      <vt:lpstr>Típusok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Strommer</dc:creator>
  <cp:lastModifiedBy>Strommer László</cp:lastModifiedBy>
  <dcterms:created xsi:type="dcterms:W3CDTF">2018-09-17T17:52:33Z</dcterms:created>
  <dcterms:modified xsi:type="dcterms:W3CDTF">2022-08-16T15:07:43Z</dcterms:modified>
</cp:coreProperties>
</file>