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Strommer\Downloads\"/>
    </mc:Choice>
  </mc:AlternateContent>
  <xr:revisionPtr revIDLastSave="0" documentId="13_ncr:1_{E8C09725-A5C9-4CAB-9A15-DF89960196F7}" xr6:coauthVersionLast="47" xr6:coauthVersionMax="47" xr10:uidLastSave="{00000000-0000-0000-0000-000000000000}"/>
  <bookViews>
    <workbookView xWindow="768" yWindow="768" windowWidth="18624" windowHeight="11640" tabRatio="579" xr2:uid="{00000000-000D-0000-FFFF-FFFF00000000}"/>
  </bookViews>
  <sheets>
    <sheet name="helyiséglista" sheetId="1" r:id="rId1"/>
    <sheet name="lábazat" sheetId="2" r:id="rId2"/>
  </sheets>
  <definedNames>
    <definedName name="_xlnm._FilterDatabase" localSheetId="0" hidden="1">helyiséglista!$A$3:$AA$3</definedName>
    <definedName name="_KatKódok">_xlfn.ANCHORARRAY(helyiséglista!$AA$4)</definedName>
    <definedName name="_Szintek">_xlfn.ANCHORARRAY(helyiséglista!$AB$3)</definedName>
    <definedName name="_Területek">_xlfn.ANCHORARRAY(helyiséglista!$AB$4)</definedName>
    <definedName name="Ablakfelület">helyiséglista!$R:$R</definedName>
    <definedName name="Ajtó">helyiséglista!$C:$C</definedName>
    <definedName name="Ajtófelület">helyiséglista!$Q:$Q</definedName>
    <definedName name="Álmennyezet">helyiséglista!$M:$M</definedName>
    <definedName name="Álmennyezettípus">helyiséglista!$N:$N</definedName>
    <definedName name="Belmagasság">helyiséglista!$L:$L</definedName>
    <definedName name="Burkolattípus">helyiséglista!$O:$O</definedName>
    <definedName name="Falburkolattípus">helyiséglista!$P:$P</definedName>
    <definedName name="Falfelület">helyiséglista!$S:$S</definedName>
    <definedName name="Hasznos_e">helyiséglista!$AJ$4:$AJ$16</definedName>
    <definedName name="Hasznosság">helyiséglista!$V:$V</definedName>
    <definedName name="HelyiségKatKód">helyiséglista!$F:$F</definedName>
    <definedName name="HelyiségNév">helyiséglista!$E:$E</definedName>
    <definedName name="ID">helyiséglista!$D:$D</definedName>
    <definedName name="Kerület">helyiséglista!$K:$K</definedName>
    <definedName name="R_hossz">helyiséglista!$AG$21:$AG$27</definedName>
    <definedName name="R_típ">helyiséglista!$AH$21:$AH$27</definedName>
    <definedName name="Rúdszám">helyiséglista!$X:$X</definedName>
    <definedName name="Rúdtípus">helyiséglista!$W:$W</definedName>
    <definedName name="Szint">helyiséglista!$B:$B</definedName>
    <definedName name="Térfogat">helyiséglista!$T:$T</definedName>
    <definedName name="Terület">helyiséglista!$J:$J</definedName>
    <definedName name="Típus">helyiséglista!$A:$A</definedName>
    <definedName name="Tűzszakasz">helyiséglista!$I:$I</definedName>
    <definedName name="Vastagság">helyiséglista!$U$1</definedName>
  </definedNames>
  <calcPr calcId="191028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Y4" i="1" a="1"/>
  <c r="Y4" i="1" s="1"/>
  <c r="Y5" i="1" a="1"/>
  <c r="Y5" i="1" s="1"/>
  <c r="Y6" i="1" a="1"/>
  <c r="Y6" i="1" s="1"/>
  <c r="Y7" i="1" a="1"/>
  <c r="Y7" i="1"/>
  <c r="Y8" i="1" a="1"/>
  <c r="Y8" i="1" s="1"/>
  <c r="Y9" i="1" a="1"/>
  <c r="Y9" i="1" s="1"/>
  <c r="Y10" i="1" a="1"/>
  <c r="Y10" i="1" s="1"/>
  <c r="Y11" i="1" a="1"/>
  <c r="Y11" i="1" s="1"/>
  <c r="Y12" i="1" a="1"/>
  <c r="Y12" i="1" s="1"/>
  <c r="Y13" i="1" a="1"/>
  <c r="Y13" i="1" s="1"/>
  <c r="Y14" i="1" a="1"/>
  <c r="Y14" i="1" s="1"/>
  <c r="Y15" i="1" a="1"/>
  <c r="Y15" i="1" s="1"/>
  <c r="Y16" i="1" a="1"/>
  <c r="Y16" i="1" s="1"/>
  <c r="Y17" i="1" a="1"/>
  <c r="Y17" i="1" s="1"/>
  <c r="Y18" i="1" a="1"/>
  <c r="Y18" i="1" s="1"/>
  <c r="Y19" i="1" a="1"/>
  <c r="Y19" i="1" s="1"/>
  <c r="Y20" i="1" a="1"/>
  <c r="Y20" i="1" s="1"/>
  <c r="Y21" i="1" a="1"/>
  <c r="Y21" i="1" s="1"/>
  <c r="Y22" i="1" a="1"/>
  <c r="Y22" i="1" s="1"/>
  <c r="Y23" i="1" a="1"/>
  <c r="Y23" i="1" s="1"/>
  <c r="Y24" i="1" a="1"/>
  <c r="Y24" i="1" s="1"/>
  <c r="Y25" i="1" a="1"/>
  <c r="Y25" i="1" s="1"/>
  <c r="Y26" i="1" a="1"/>
  <c r="Y26" i="1" s="1"/>
  <c r="Y27" i="1" a="1"/>
  <c r="Y27" i="1" s="1"/>
  <c r="Y28" i="1" a="1"/>
  <c r="Y28" i="1" s="1"/>
  <c r="Y29" i="1" a="1"/>
  <c r="Y29" i="1" s="1"/>
  <c r="Y30" i="1" a="1"/>
  <c r="Y30" i="1" s="1"/>
  <c r="Y31" i="1" a="1"/>
  <c r="Y31" i="1"/>
  <c r="Y32" i="1" a="1"/>
  <c r="Y32" i="1" s="1"/>
  <c r="Y33" i="1" a="1"/>
  <c r="Y33" i="1" s="1"/>
  <c r="Y34" i="1" a="1"/>
  <c r="Y34" i="1" s="1"/>
  <c r="Y35" i="1" a="1"/>
  <c r="Y35" i="1" s="1"/>
  <c r="Y36" i="1" a="1"/>
  <c r="Y36" i="1" s="1"/>
  <c r="Y37" i="1" a="1"/>
  <c r="Y37" i="1" s="1"/>
  <c r="Y38" i="1" a="1"/>
  <c r="Y38" i="1" s="1"/>
  <c r="Y39" i="1" a="1"/>
  <c r="Y39" i="1" s="1"/>
  <c r="Y40" i="1" a="1"/>
  <c r="Y40" i="1" s="1"/>
  <c r="Y41" i="1" a="1"/>
  <c r="Y41" i="1" s="1"/>
  <c r="Y42" i="1" a="1"/>
  <c r="Y42" i="1" s="1"/>
  <c r="Y43" i="1" a="1"/>
  <c r="Y43" i="1" s="1"/>
  <c r="Y44" i="1" a="1"/>
  <c r="Y44" i="1" s="1"/>
  <c r="Y45" i="1" a="1"/>
  <c r="Y45" i="1" s="1"/>
  <c r="Y46" i="1" a="1"/>
  <c r="Y46" i="1" s="1"/>
  <c r="Y47" i="1" a="1"/>
  <c r="Y47" i="1" s="1"/>
  <c r="Y48" i="1" a="1"/>
  <c r="Y48" i="1" s="1"/>
  <c r="Y49" i="1" a="1"/>
  <c r="Y49" i="1" s="1"/>
  <c r="Y50" i="1" a="1"/>
  <c r="Y50" i="1" s="1"/>
  <c r="Y51" i="1" a="1"/>
  <c r="Y51" i="1" s="1"/>
  <c r="Y52" i="1" a="1"/>
  <c r="Y52" i="1" s="1"/>
  <c r="Y53" i="1" a="1"/>
  <c r="Y53" i="1" s="1"/>
  <c r="Y54" i="1" a="1"/>
  <c r="Y54" i="1" s="1"/>
  <c r="Y55" i="1" a="1"/>
  <c r="Y55" i="1" s="1"/>
  <c r="Y56" i="1" a="1"/>
  <c r="Y56" i="1" s="1"/>
  <c r="Y57" i="1" a="1"/>
  <c r="Y57" i="1" s="1"/>
  <c r="Y58" i="1" a="1"/>
  <c r="Y58" i="1" s="1"/>
  <c r="Y59" i="1" a="1"/>
  <c r="Y59" i="1" s="1"/>
  <c r="Y60" i="1" a="1"/>
  <c r="Y60" i="1" s="1"/>
  <c r="Y61" i="1" a="1"/>
  <c r="Y61" i="1" s="1"/>
  <c r="Y62" i="1" a="1"/>
  <c r="Y62" i="1" s="1"/>
  <c r="Y63" i="1" a="1"/>
  <c r="Y63" i="1" s="1"/>
  <c r="Y64" i="1" a="1"/>
  <c r="Y64" i="1" s="1"/>
  <c r="Y65" i="1" a="1"/>
  <c r="Y65" i="1"/>
  <c r="Y66" i="1" a="1"/>
  <c r="Y66" i="1" s="1"/>
  <c r="Y67" i="1" a="1"/>
  <c r="Y67" i="1" s="1"/>
  <c r="Y68" i="1" a="1"/>
  <c r="Y68" i="1" s="1"/>
  <c r="Y69" i="1" a="1"/>
  <c r="Y69" i="1" s="1"/>
  <c r="Y70" i="1" a="1"/>
  <c r="Y70" i="1" s="1"/>
  <c r="Y71" i="1" a="1"/>
  <c r="Y71" i="1" s="1"/>
  <c r="Y72" i="1" a="1"/>
  <c r="Y72" i="1" s="1"/>
  <c r="Y73" i="1" a="1"/>
  <c r="Y73" i="1" s="1"/>
  <c r="Y74" i="1" a="1"/>
  <c r="Y74" i="1" s="1"/>
  <c r="Y75" i="1" a="1"/>
  <c r="Y75" i="1" s="1"/>
  <c r="Y76" i="1" a="1"/>
  <c r="Y76" i="1"/>
  <c r="Y77" i="1" a="1"/>
  <c r="Y77" i="1" s="1"/>
  <c r="Y78" i="1" a="1"/>
  <c r="Y78" i="1" s="1"/>
  <c r="Y79" i="1" a="1"/>
  <c r="Y79" i="1"/>
  <c r="Y80" i="1" a="1"/>
  <c r="Y80" i="1" s="1"/>
  <c r="Y81" i="1" a="1"/>
  <c r="Y81" i="1" s="1"/>
  <c r="Y82" i="1" a="1"/>
  <c r="Y82" i="1" s="1"/>
  <c r="Y83" i="1" a="1"/>
  <c r="Y83" i="1" s="1"/>
  <c r="Y84" i="1" a="1"/>
  <c r="Y84" i="1" s="1"/>
  <c r="Y85" i="1" a="1"/>
  <c r="Y85" i="1" s="1"/>
  <c r="Y86" i="1" a="1"/>
  <c r="Y86" i="1" s="1"/>
  <c r="Y87" i="1" a="1"/>
  <c r="Y87" i="1" s="1"/>
  <c r="Y88" i="1" a="1"/>
  <c r="Y88" i="1"/>
  <c r="Y89" i="1" a="1"/>
  <c r="Y89" i="1" s="1"/>
  <c r="Y90" i="1" a="1"/>
  <c r="Y90" i="1" s="1"/>
  <c r="Y91" i="1" a="1"/>
  <c r="Y91" i="1" s="1"/>
  <c r="Y92" i="1" a="1"/>
  <c r="Y92" i="1" s="1"/>
  <c r="Y93" i="1" a="1"/>
  <c r="Y93" i="1" s="1"/>
  <c r="Y94" i="1" a="1"/>
  <c r="Y94" i="1"/>
  <c r="Y95" i="1" a="1"/>
  <c r="Y95" i="1" s="1"/>
  <c r="Y96" i="1" a="1"/>
  <c r="Y96" i="1" s="1"/>
  <c r="Y97" i="1" a="1"/>
  <c r="Y97" i="1" s="1"/>
  <c r="Y98" i="1" a="1"/>
  <c r="Y98" i="1" s="1"/>
  <c r="Y99" i="1" a="1"/>
  <c r="Y99" i="1" s="1"/>
  <c r="Y100" i="1" a="1"/>
  <c r="Y100" i="1" s="1"/>
  <c r="Y101" i="1" a="1"/>
  <c r="Y101" i="1"/>
  <c r="Y102" i="1" a="1"/>
  <c r="Y102" i="1" s="1"/>
  <c r="Y103" i="1" a="1"/>
  <c r="Y103" i="1"/>
  <c r="Y104" i="1" a="1"/>
  <c r="Y104" i="1" s="1"/>
  <c r="Y105" i="1" a="1"/>
  <c r="Y105" i="1" s="1"/>
  <c r="Y106" i="1" a="1"/>
  <c r="Y106" i="1"/>
  <c r="Y107" i="1" a="1"/>
  <c r="Y107" i="1" s="1"/>
  <c r="Y108" i="1" a="1"/>
  <c r="Y108" i="1" s="1"/>
  <c r="Y109" i="1" a="1"/>
  <c r="Y109" i="1" s="1"/>
  <c r="Y110" i="1" a="1"/>
  <c r="Y110" i="1" s="1"/>
  <c r="Y111" i="1" a="1"/>
  <c r="Y111" i="1" s="1"/>
  <c r="Y112" i="1" a="1"/>
  <c r="Y112" i="1"/>
  <c r="Y113" i="1" a="1"/>
  <c r="Y113" i="1" s="1"/>
  <c r="Y114" i="1" a="1"/>
  <c r="Y114" i="1" s="1"/>
  <c r="Y115" i="1" a="1"/>
  <c r="Y115" i="1" s="1"/>
  <c r="Y116" i="1" a="1"/>
  <c r="Y116" i="1" s="1"/>
  <c r="Y117" i="1" a="1"/>
  <c r="Y117" i="1" s="1"/>
  <c r="Y118" i="1" a="1"/>
  <c r="Y118" i="1" s="1"/>
  <c r="Y119" i="1" a="1"/>
  <c r="Y119" i="1"/>
  <c r="Y120" i="1" a="1"/>
  <c r="Y120" i="1" s="1"/>
  <c r="Y121" i="1" a="1"/>
  <c r="Y121" i="1" s="1"/>
  <c r="Y122" i="1" a="1"/>
  <c r="Y122" i="1" s="1"/>
  <c r="Y123" i="1" a="1"/>
  <c r="Y123" i="1" s="1"/>
  <c r="Y124" i="1" a="1"/>
  <c r="Y124" i="1" s="1"/>
  <c r="Y125" i="1" a="1"/>
  <c r="Y125" i="1" s="1"/>
  <c r="Y126" i="1" a="1"/>
  <c r="Y126" i="1" s="1"/>
  <c r="Y127" i="1" a="1"/>
  <c r="Y127" i="1" s="1"/>
  <c r="Y128" i="1" a="1"/>
  <c r="Y128" i="1" s="1"/>
  <c r="Y129" i="1" a="1"/>
  <c r="Y129" i="1" s="1"/>
  <c r="Y130" i="1" a="1"/>
  <c r="Y130" i="1" s="1"/>
  <c r="Y131" i="1" a="1"/>
  <c r="Y131" i="1"/>
  <c r="Y132" i="1" a="1"/>
  <c r="Y132" i="1" s="1"/>
  <c r="Y133" i="1" a="1"/>
  <c r="Y133" i="1" s="1"/>
  <c r="Y134" i="1" a="1"/>
  <c r="Y134" i="1" s="1"/>
  <c r="Y135" i="1" a="1"/>
  <c r="Y135" i="1" s="1"/>
  <c r="Y136" i="1" a="1"/>
  <c r="Y136" i="1" s="1"/>
  <c r="Y137" i="1" a="1"/>
  <c r="Y137" i="1"/>
  <c r="Y138" i="1" a="1"/>
  <c r="Y138" i="1" s="1"/>
  <c r="Y139" i="1" a="1"/>
  <c r="Y139" i="1" s="1"/>
  <c r="Y140" i="1" a="1"/>
  <c r="Y140" i="1" s="1"/>
  <c r="Y141" i="1" a="1"/>
  <c r="Y141" i="1" s="1"/>
  <c r="Y142" i="1" a="1"/>
  <c r="Y142" i="1"/>
  <c r="Y143" i="1" a="1"/>
  <c r="Y143" i="1" s="1"/>
  <c r="Y144" i="1" a="1"/>
  <c r="Y144" i="1" s="1"/>
  <c r="Y145" i="1" a="1"/>
  <c r="Y145" i="1"/>
  <c r="Y146" i="1" a="1"/>
  <c r="Y146" i="1"/>
  <c r="Y147" i="1" a="1"/>
  <c r="Y147" i="1" s="1"/>
  <c r="Y148" i="1" a="1"/>
  <c r="Y148" i="1"/>
  <c r="Y149" i="1" a="1"/>
  <c r="Y149" i="1" s="1"/>
  <c r="Y150" i="1" a="1"/>
  <c r="Y150" i="1" s="1"/>
  <c r="Y151" i="1" a="1"/>
  <c r="Y151" i="1" s="1"/>
  <c r="Y152" i="1" a="1"/>
  <c r="Y152" i="1" s="1"/>
  <c r="Y153" i="1" a="1"/>
  <c r="Y153" i="1" s="1"/>
  <c r="Y154" i="1" a="1"/>
  <c r="Y154" i="1" s="1"/>
  <c r="Y155" i="1" a="1"/>
  <c r="Y155" i="1" s="1"/>
  <c r="Y156" i="1" a="1"/>
  <c r="Y156" i="1" s="1"/>
  <c r="Y157" i="1" a="1"/>
  <c r="Y157" i="1" s="1"/>
  <c r="Y158" i="1" a="1"/>
  <c r="Y158" i="1" s="1"/>
  <c r="Y159" i="1" a="1"/>
  <c r="Y159" i="1" s="1"/>
  <c r="Y160" i="1" a="1"/>
  <c r="Y160" i="1" s="1"/>
  <c r="Y161" i="1" a="1"/>
  <c r="Y161" i="1" s="1"/>
  <c r="Y162" i="1" a="1"/>
  <c r="Y162" i="1" s="1"/>
  <c r="Y163" i="1" a="1"/>
  <c r="Y163" i="1"/>
  <c r="Y164" i="1" a="1"/>
  <c r="Y164" i="1" s="1"/>
  <c r="Y165" i="1" a="1"/>
  <c r="Y165" i="1" s="1"/>
  <c r="Y166" i="1" a="1"/>
  <c r="Y166" i="1"/>
  <c r="Y167" i="1" a="1"/>
  <c r="Y167" i="1" s="1"/>
  <c r="Y168" i="1" a="1"/>
  <c r="Y168" i="1" s="1"/>
  <c r="Y169" i="1" a="1"/>
  <c r="Y169" i="1" s="1"/>
  <c r="Y170" i="1" a="1"/>
  <c r="Y170" i="1" s="1"/>
  <c r="Y171" i="1" a="1"/>
  <c r="Y171" i="1" s="1"/>
  <c r="Y172" i="1" a="1"/>
  <c r="Y172" i="1" s="1"/>
  <c r="Y173" i="1" a="1"/>
  <c r="Y173" i="1" s="1"/>
  <c r="Y174" i="1" a="1"/>
  <c r="Y174" i="1" s="1"/>
  <c r="Y175" i="1" a="1"/>
  <c r="Y175" i="1" s="1"/>
  <c r="Y176" i="1" a="1"/>
  <c r="Y176" i="1" s="1"/>
  <c r="Y177" i="1" a="1"/>
  <c r="Y177" i="1" s="1"/>
  <c r="Y178" i="1" a="1"/>
  <c r="Y178" i="1"/>
  <c r="Y179" i="1" a="1"/>
  <c r="Y179" i="1" s="1"/>
  <c r="Y180" i="1" a="1"/>
  <c r="Y180" i="1" s="1"/>
  <c r="Y181" i="1" a="1"/>
  <c r="Y181" i="1"/>
  <c r="Y182" i="1" a="1"/>
  <c r="Y182" i="1" s="1"/>
  <c r="Y183" i="1" a="1"/>
  <c r="Y183" i="1" s="1"/>
  <c r="Y184" i="1" a="1"/>
  <c r="Y184" i="1" s="1"/>
  <c r="Y185" i="1" a="1"/>
  <c r="Y185" i="1" s="1"/>
  <c r="Y186" i="1" a="1"/>
  <c r="Y186" i="1" s="1"/>
  <c r="Y187" i="1" a="1"/>
  <c r="Y187" i="1" s="1"/>
  <c r="Y188" i="1" a="1"/>
  <c r="Y188" i="1" s="1"/>
  <c r="Y189" i="1" a="1"/>
  <c r="Y189" i="1" s="1"/>
  <c r="Y190" i="1" a="1"/>
  <c r="Y190" i="1" s="1"/>
  <c r="Y191" i="1" a="1"/>
  <c r="Y191" i="1"/>
  <c r="Y192" i="1" a="1"/>
  <c r="Y192" i="1" s="1"/>
  <c r="Y193" i="1" a="1"/>
  <c r="Y193" i="1" s="1"/>
  <c r="Y194" i="1" a="1"/>
  <c r="Y194" i="1" s="1"/>
  <c r="Y195" i="1" a="1"/>
  <c r="Y195" i="1" s="1"/>
  <c r="Y196" i="1" a="1"/>
  <c r="Y196" i="1" s="1"/>
  <c r="Y197" i="1" a="1"/>
  <c r="Y197" i="1" s="1"/>
  <c r="Y198" i="1" a="1"/>
  <c r="Y198" i="1" s="1"/>
  <c r="Y199" i="1" a="1"/>
  <c r="Y199" i="1" s="1"/>
  <c r="Y200" i="1" a="1"/>
  <c r="Y200" i="1" s="1"/>
  <c r="Y201" i="1" a="1"/>
  <c r="Y201" i="1" s="1"/>
  <c r="Y202" i="1" a="1"/>
  <c r="Y202" i="1" s="1"/>
  <c r="Y203" i="1" a="1"/>
  <c r="Y203" i="1" s="1"/>
  <c r="Y204" i="1" a="1"/>
  <c r="Y204" i="1" s="1"/>
  <c r="Y205" i="1" a="1"/>
  <c r="Y205" i="1" s="1"/>
  <c r="Y206" i="1" a="1"/>
  <c r="Y206" i="1" s="1"/>
  <c r="Y207" i="1" a="1"/>
  <c r="Y207" i="1" s="1"/>
  <c r="Y208" i="1" a="1"/>
  <c r="Y208" i="1" s="1"/>
  <c r="Y209" i="1" a="1"/>
  <c r="Y209" i="1" s="1"/>
  <c r="Y210" i="1" a="1"/>
  <c r="Y210" i="1" s="1"/>
  <c r="Y211" i="1" a="1"/>
  <c r="Y211" i="1" s="1"/>
  <c r="Y212" i="1" a="1"/>
  <c r="Y212" i="1" s="1"/>
  <c r="Y213" i="1" a="1"/>
  <c r="Y213" i="1" s="1"/>
  <c r="Y214" i="1" a="1"/>
  <c r="Y214" i="1" s="1"/>
  <c r="Y215" i="1" a="1"/>
  <c r="Y215" i="1" s="1"/>
  <c r="Y216" i="1" a="1"/>
  <c r="Y216" i="1" s="1"/>
  <c r="Y217" i="1" a="1"/>
  <c r="Y217" i="1" s="1"/>
  <c r="Y218" i="1" a="1"/>
  <c r="Y218" i="1"/>
  <c r="Y219" i="1" a="1"/>
  <c r="Y219" i="1" s="1"/>
  <c r="Y220" i="1" a="1"/>
  <c r="Y220" i="1" s="1"/>
  <c r="Y221" i="1" a="1"/>
  <c r="Y221" i="1" s="1"/>
  <c r="Y222" i="1" a="1"/>
  <c r="Y222" i="1" s="1"/>
  <c r="Y223" i="1" a="1"/>
  <c r="Y223" i="1" s="1"/>
  <c r="Y224" i="1" a="1"/>
  <c r="Y224" i="1"/>
  <c r="Y225" i="1" a="1"/>
  <c r="Y225" i="1" s="1"/>
  <c r="Y226" i="1" a="1"/>
  <c r="Y226" i="1" s="1"/>
  <c r="Y227" i="1" a="1"/>
  <c r="Y227" i="1" s="1"/>
  <c r="Y228" i="1" a="1"/>
  <c r="Y228" i="1" s="1"/>
  <c r="Y229" i="1" a="1"/>
  <c r="Y229" i="1" s="1"/>
  <c r="Y230" i="1" a="1"/>
  <c r="Y230" i="1" s="1"/>
  <c r="Y231" i="1" a="1"/>
  <c r="Y231" i="1" s="1"/>
  <c r="Y232" i="1" a="1"/>
  <c r="Y232" i="1" s="1"/>
  <c r="Y233" i="1" a="1"/>
  <c r="Y233" i="1" s="1"/>
  <c r="Y234" i="1" a="1"/>
  <c r="Y234" i="1" s="1"/>
  <c r="Y235" i="1" a="1"/>
  <c r="Y235" i="1" s="1"/>
  <c r="Y236" i="1" a="1"/>
  <c r="Y236" i="1" s="1"/>
  <c r="Y237" i="1" a="1"/>
  <c r="Y237" i="1" s="1"/>
  <c r="Y238" i="1" a="1"/>
  <c r="Y238" i="1" s="1"/>
  <c r="Y239" i="1" a="1"/>
  <c r="Y239" i="1" s="1"/>
  <c r="Y240" i="1" a="1"/>
  <c r="Y240" i="1" s="1"/>
  <c r="Y241" i="1" a="1"/>
  <c r="Y241" i="1" s="1"/>
  <c r="Y242" i="1" a="1"/>
  <c r="Y242" i="1"/>
  <c r="Y243" i="1" a="1"/>
  <c r="Y243" i="1" s="1"/>
  <c r="Y244" i="1" a="1"/>
  <c r="Y244" i="1"/>
  <c r="Y245" i="1" a="1"/>
  <c r="Y245" i="1" s="1"/>
  <c r="Y246" i="1" a="1"/>
  <c r="Y246" i="1" s="1"/>
  <c r="Y247" i="1" a="1"/>
  <c r="Y247" i="1"/>
  <c r="Y248" i="1" a="1"/>
  <c r="Y248" i="1"/>
  <c r="Y249" i="1" a="1"/>
  <c r="Y249" i="1" s="1"/>
  <c r="Y250" i="1" a="1"/>
  <c r="Y250" i="1"/>
  <c r="Y251" i="1" a="1"/>
  <c r="Y251" i="1" s="1"/>
  <c r="Y252" i="1" a="1"/>
  <c r="Y252" i="1" s="1"/>
  <c r="Y253" i="1" a="1"/>
  <c r="Y253" i="1"/>
  <c r="Y254" i="1" a="1"/>
  <c r="Y254" i="1"/>
  <c r="Y255" i="1" a="1"/>
  <c r="Y255" i="1" s="1"/>
  <c r="Y256" i="1" a="1"/>
  <c r="Y256" i="1" s="1"/>
  <c r="Y257" i="1" a="1"/>
  <c r="Y257" i="1" s="1"/>
  <c r="Y258" i="1" a="1"/>
  <c r="Y258" i="1" s="1"/>
  <c r="Y259" i="1" a="1"/>
  <c r="Y259" i="1" s="1"/>
  <c r="Y260" i="1" a="1"/>
  <c r="Y260" i="1" s="1"/>
  <c r="Y261" i="1" a="1"/>
  <c r="Y261" i="1" s="1"/>
  <c r="Y262" i="1" a="1"/>
  <c r="Y262" i="1" s="1"/>
  <c r="Y263" i="1" a="1"/>
  <c r="Y263" i="1" s="1"/>
  <c r="Y264" i="1" a="1"/>
  <c r="Y264" i="1" s="1"/>
  <c r="Y265" i="1" a="1"/>
  <c r="Y265" i="1" s="1"/>
  <c r="Y266" i="1" a="1"/>
  <c r="Y266" i="1" s="1"/>
  <c r="Y267" i="1" a="1"/>
  <c r="Y267" i="1" s="1"/>
  <c r="Y268" i="1" a="1"/>
  <c r="Y268" i="1"/>
  <c r="Y269" i="1" a="1"/>
  <c r="Y269" i="1" s="1"/>
  <c r="Y270" i="1" a="1"/>
  <c r="Y270" i="1" s="1"/>
  <c r="Y271" i="1" a="1"/>
  <c r="Y271" i="1"/>
  <c r="Y272" i="1" a="1"/>
  <c r="Y272" i="1" s="1"/>
  <c r="Y273" i="1" a="1"/>
  <c r="Y273" i="1" s="1"/>
  <c r="Y274" i="1" a="1"/>
  <c r="Y274" i="1"/>
  <c r="Y275" i="1" a="1"/>
  <c r="Y275" i="1"/>
  <c r="Y276" i="1" a="1"/>
  <c r="Y276" i="1" s="1"/>
  <c r="Y277" i="1" a="1"/>
  <c r="Y277" i="1"/>
  <c r="Y278" i="1" a="1"/>
  <c r="Y278" i="1" s="1"/>
  <c r="Y279" i="1" a="1"/>
  <c r="Y279" i="1" s="1"/>
  <c r="Y280" i="1" a="1"/>
  <c r="Y280" i="1"/>
  <c r="Y281" i="1" a="1"/>
  <c r="Y281" i="1" s="1"/>
  <c r="Y282" i="1" a="1"/>
  <c r="Y282" i="1" s="1"/>
  <c r="Y283" i="1" a="1"/>
  <c r="Y283" i="1"/>
  <c r="Y284" i="1" a="1"/>
  <c r="Y284" i="1"/>
  <c r="Y285" i="1" a="1"/>
  <c r="Y285" i="1" s="1"/>
  <c r="Y286" i="1" a="1"/>
  <c r="Y286" i="1" s="1"/>
  <c r="Y287" i="1" a="1"/>
  <c r="Y287" i="1" s="1"/>
  <c r="Y288" i="1" a="1"/>
  <c r="Y288" i="1" s="1"/>
  <c r="Y289" i="1" a="1"/>
  <c r="Y289" i="1" s="1"/>
  <c r="Y290" i="1" a="1"/>
  <c r="Y290" i="1" s="1"/>
  <c r="Y291" i="1" a="1"/>
  <c r="Y291" i="1" s="1"/>
  <c r="Y292" i="1" a="1"/>
  <c r="Y292" i="1" s="1"/>
  <c r="Y293" i="1" a="1"/>
  <c r="Y293" i="1" s="1"/>
  <c r="Y294" i="1" a="1"/>
  <c r="Y294" i="1" s="1"/>
  <c r="Y295" i="1" a="1"/>
  <c r="Y295" i="1" s="1"/>
  <c r="Y296" i="1" a="1"/>
  <c r="Y296" i="1"/>
  <c r="Y297" i="1" a="1"/>
  <c r="Y297" i="1" s="1"/>
  <c r="Y298" i="1" a="1"/>
  <c r="Y298" i="1" s="1"/>
  <c r="Y299" i="1" a="1"/>
  <c r="Y299" i="1" s="1"/>
  <c r="Y300" i="1" a="1"/>
  <c r="Y300" i="1" s="1"/>
  <c r="Y301" i="1" a="1"/>
  <c r="Y301" i="1" s="1"/>
  <c r="Y302" i="1" a="1"/>
  <c r="Y302" i="1" s="1"/>
  <c r="Y303" i="1" a="1"/>
  <c r="Y303" i="1" s="1"/>
  <c r="Y304" i="1" a="1"/>
  <c r="Y304" i="1"/>
  <c r="Y305" i="1" a="1"/>
  <c r="Y305" i="1" s="1"/>
  <c r="Y306" i="1" a="1"/>
  <c r="Y306" i="1" s="1"/>
  <c r="Y307" i="1" a="1"/>
  <c r="Y307" i="1" s="1"/>
  <c r="Y308" i="1" a="1"/>
  <c r="Y308" i="1" s="1"/>
  <c r="Y309" i="1" a="1"/>
  <c r="Y309" i="1" s="1"/>
  <c r="Y310" i="1" a="1"/>
  <c r="Y310" i="1" s="1"/>
  <c r="Y311" i="1" a="1"/>
  <c r="Y311" i="1" s="1"/>
  <c r="Y312" i="1" a="1"/>
  <c r="Y312" i="1" s="1"/>
  <c r="Y313" i="1" a="1"/>
  <c r="Y313" i="1" s="1"/>
  <c r="Y314" i="1" a="1"/>
  <c r="Y314" i="1"/>
  <c r="Y315" i="1" a="1"/>
  <c r="Y315" i="1" s="1"/>
  <c r="Y316" i="1" a="1"/>
  <c r="Y316" i="1" s="1"/>
  <c r="Y317" i="1" a="1"/>
  <c r="Y317" i="1" s="1"/>
  <c r="Y318" i="1" a="1"/>
  <c r="Y318" i="1" s="1"/>
  <c r="Y319" i="1" a="1"/>
  <c r="Y319" i="1" s="1"/>
  <c r="Y320" i="1" a="1"/>
  <c r="Y320" i="1"/>
  <c r="Y321" i="1" a="1"/>
  <c r="Y321" i="1" s="1"/>
  <c r="Y322" i="1" a="1"/>
  <c r="Y322" i="1"/>
  <c r="Y323" i="1" a="1"/>
  <c r="Y323" i="1"/>
  <c r="Y324" i="1" a="1"/>
  <c r="Y324" i="1" s="1"/>
  <c r="Y325" i="1" a="1"/>
  <c r="Y325" i="1" s="1"/>
  <c r="Y326" i="1" a="1"/>
  <c r="Y326" i="1" s="1"/>
  <c r="Y327" i="1" a="1"/>
  <c r="Y327" i="1" s="1"/>
  <c r="Y328" i="1" a="1"/>
  <c r="Y328" i="1" s="1"/>
  <c r="Y329" i="1" a="1"/>
  <c r="Y329" i="1" s="1"/>
  <c r="Y330" i="1" a="1"/>
  <c r="Y330" i="1" s="1"/>
  <c r="Y331" i="1" a="1"/>
  <c r="Y331" i="1" s="1"/>
  <c r="Y332" i="1" a="1"/>
  <c r="Y332" i="1" s="1"/>
  <c r="Y333" i="1" a="1"/>
  <c r="Y333" i="1" s="1"/>
  <c r="Y334" i="1" a="1"/>
  <c r="Y334" i="1" s="1"/>
  <c r="Y335" i="1" a="1"/>
  <c r="Y335" i="1" s="1"/>
  <c r="Y336" i="1" a="1"/>
  <c r="Y336" i="1" s="1"/>
  <c r="Y337" i="1" a="1"/>
  <c r="Y337" i="1" s="1"/>
  <c r="Y338" i="1" a="1"/>
  <c r="Y338" i="1" s="1"/>
  <c r="Y339" i="1" a="1"/>
  <c r="Y339" i="1" s="1"/>
  <c r="Y340" i="1" a="1"/>
  <c r="Y340" i="1"/>
  <c r="Y341" i="1" a="1"/>
  <c r="Y341" i="1" s="1"/>
  <c r="Y342" i="1" a="1"/>
  <c r="Y342" i="1" s="1"/>
  <c r="Y343" i="1" a="1"/>
  <c r="Y343" i="1"/>
  <c r="Y344" i="1" a="1"/>
  <c r="Y344" i="1" s="1"/>
  <c r="Y345" i="1" a="1"/>
  <c r="Y345" i="1" s="1"/>
  <c r="Y346" i="1" a="1"/>
  <c r="Y346" i="1"/>
  <c r="Y347" i="1" a="1"/>
  <c r="Y347" i="1" s="1"/>
  <c r="Y348" i="1" a="1"/>
  <c r="Y348" i="1" s="1"/>
  <c r="Y349" i="1" a="1"/>
  <c r="Y349" i="1" s="1"/>
  <c r="Y350" i="1" a="1"/>
  <c r="Y350" i="1" s="1"/>
  <c r="Y351" i="1" a="1"/>
  <c r="Y351" i="1" s="1"/>
  <c r="Y352" i="1" a="1"/>
  <c r="Y352" i="1"/>
  <c r="Y353" i="1" a="1"/>
  <c r="Y353" i="1" s="1"/>
  <c r="Y354" i="1" a="1"/>
  <c r="Y354" i="1" s="1"/>
  <c r="Y355" i="1" a="1"/>
  <c r="Y355" i="1" s="1"/>
  <c r="Y356" i="1" a="1"/>
  <c r="Y356" i="1"/>
  <c r="Y357" i="1" a="1"/>
  <c r="Y357" i="1" s="1"/>
  <c r="Y358" i="1" a="1"/>
  <c r="Y358" i="1" s="1"/>
  <c r="Y359" i="1" a="1"/>
  <c r="Y359" i="1" s="1"/>
  <c r="Y360" i="1" a="1"/>
  <c r="Y360" i="1" s="1"/>
  <c r="Y361" i="1" a="1"/>
  <c r="Y361" i="1" s="1"/>
  <c r="Y362" i="1" a="1"/>
  <c r="Y362" i="1"/>
  <c r="Y363" i="1" a="1"/>
  <c r="Y363" i="1" s="1"/>
  <c r="Y364" i="1" a="1"/>
  <c r="Y364" i="1" s="1"/>
  <c r="Y365" i="1" a="1"/>
  <c r="Y365" i="1" s="1"/>
  <c r="Y366" i="1" a="1"/>
  <c r="Y366" i="1" s="1"/>
  <c r="Y367" i="1" a="1"/>
  <c r="Y367" i="1" s="1"/>
  <c r="Y368" i="1" a="1"/>
  <c r="Y368" i="1"/>
  <c r="Y369" i="1" a="1"/>
  <c r="Y369" i="1" s="1"/>
  <c r="Y370" i="1" a="1"/>
  <c r="Y370" i="1" s="1"/>
  <c r="Y371" i="1" a="1"/>
  <c r="Y371" i="1" s="1"/>
  <c r="Y372" i="1" a="1"/>
  <c r="Y372" i="1" s="1"/>
  <c r="Y373" i="1" a="1"/>
  <c r="Y373" i="1" s="1"/>
  <c r="Y374" i="1" a="1"/>
  <c r="Y374" i="1" s="1"/>
  <c r="Y375" i="1" a="1"/>
  <c r="Y375" i="1" s="1"/>
  <c r="Y376" i="1" a="1"/>
  <c r="Y376" i="1" s="1"/>
  <c r="Y377" i="1" a="1"/>
  <c r="Y377" i="1" s="1"/>
  <c r="Y378" i="1" a="1"/>
  <c r="Y378" i="1" s="1"/>
  <c r="Y379" i="1" a="1"/>
  <c r="Y379" i="1" s="1"/>
  <c r="Y380" i="1" a="1"/>
  <c r="Y380" i="1" s="1"/>
  <c r="Y381" i="1" a="1"/>
  <c r="Y381" i="1" s="1"/>
  <c r="Y382" i="1" a="1"/>
  <c r="Y382" i="1"/>
  <c r="Y383" i="1" a="1"/>
  <c r="Y383" i="1" s="1"/>
  <c r="Y384" i="1" a="1"/>
  <c r="Y384" i="1" s="1"/>
  <c r="Y385" i="1" a="1"/>
  <c r="Y385" i="1"/>
  <c r="Y386" i="1" a="1"/>
  <c r="Y386" i="1"/>
  <c r="Y387" i="1" a="1"/>
  <c r="Y387" i="1" s="1"/>
  <c r="Y388" i="1" a="1"/>
  <c r="Y388" i="1" s="1"/>
  <c r="Y389" i="1" a="1"/>
  <c r="Y389" i="1"/>
  <c r="Y390" i="1" a="1"/>
  <c r="Y390" i="1" s="1"/>
  <c r="Y391" i="1" a="1"/>
  <c r="Y391" i="1"/>
  <c r="Y392" i="1" a="1"/>
  <c r="Y392" i="1"/>
  <c r="Y393" i="1" a="1"/>
  <c r="Y393" i="1" s="1"/>
  <c r="Y394" i="1" a="1"/>
  <c r="Y394" i="1" s="1"/>
  <c r="Y395" i="1" a="1"/>
  <c r="Y395" i="1" s="1"/>
  <c r="Y396" i="1" a="1"/>
  <c r="Y396" i="1" s="1"/>
  <c r="Y397" i="1" a="1"/>
  <c r="Y397" i="1"/>
  <c r="Y398" i="1" a="1"/>
  <c r="Y398" i="1" s="1"/>
  <c r="Y399" i="1" a="1"/>
  <c r="Y399" i="1" s="1"/>
  <c r="Y400" i="1" a="1"/>
  <c r="Y400" i="1" s="1"/>
  <c r="Y401" i="1" a="1"/>
  <c r="Y401" i="1" s="1"/>
  <c r="Y402" i="1" a="1"/>
  <c r="Y402" i="1" s="1"/>
  <c r="Y403" i="1" a="1"/>
  <c r="Y403" i="1" s="1"/>
  <c r="Y404" i="1" a="1"/>
  <c r="Y404" i="1" s="1"/>
  <c r="Y405" i="1" a="1"/>
  <c r="Y405" i="1" s="1"/>
  <c r="Y406" i="1" a="1"/>
  <c r="Y406" i="1" s="1"/>
  <c r="Y407" i="1" a="1"/>
  <c r="Y407" i="1" s="1"/>
  <c r="Y408" i="1" a="1"/>
  <c r="Y408" i="1" s="1"/>
  <c r="Y409" i="1" a="1"/>
  <c r="Y409" i="1" s="1"/>
  <c r="Y410" i="1" a="1"/>
  <c r="Y410" i="1" s="1"/>
  <c r="Y411" i="1" a="1"/>
  <c r="Y411" i="1" s="1"/>
  <c r="Y412" i="1" a="1"/>
  <c r="Y412" i="1"/>
  <c r="Y413" i="1" a="1"/>
  <c r="Y413" i="1" s="1"/>
  <c r="Y414" i="1" a="1"/>
  <c r="Y414" i="1" s="1"/>
  <c r="Y415" i="1" a="1"/>
  <c r="Y415" i="1"/>
  <c r="Y416" i="1" a="1"/>
  <c r="Y416" i="1" s="1"/>
  <c r="Y417" i="1" a="1"/>
  <c r="Y417" i="1" s="1"/>
  <c r="Y418" i="1" a="1"/>
  <c r="Y418" i="1" s="1"/>
  <c r="Y419" i="1" a="1"/>
  <c r="Y419" i="1"/>
  <c r="Y420" i="1" a="1"/>
  <c r="Y420" i="1" s="1"/>
  <c r="Y421" i="1" a="1"/>
  <c r="Y421" i="1" s="1"/>
  <c r="Y422" i="1" a="1"/>
  <c r="Y422" i="1" s="1"/>
  <c r="Y423" i="1" a="1"/>
  <c r="Y423" i="1" s="1"/>
  <c r="Y424" i="1" a="1"/>
  <c r="Y424" i="1"/>
  <c r="Y425" i="1" a="1"/>
  <c r="Y425" i="1" s="1"/>
  <c r="Y426" i="1" a="1"/>
  <c r="Y426" i="1" s="1"/>
  <c r="Y427" i="1" a="1"/>
  <c r="Y427" i="1" s="1"/>
  <c r="Y428" i="1" a="1"/>
  <c r="Y428" i="1" s="1"/>
  <c r="Y429" i="1" a="1"/>
  <c r="Y429" i="1" s="1"/>
  <c r="Y430" i="1" a="1"/>
  <c r="Y430" i="1" s="1"/>
  <c r="Y431" i="1" a="1"/>
  <c r="Y431" i="1" s="1"/>
  <c r="Y432" i="1" a="1"/>
  <c r="Y432" i="1" s="1"/>
  <c r="Y433" i="1" a="1"/>
  <c r="Y433" i="1"/>
  <c r="Y434" i="1" a="1"/>
  <c r="Y434" i="1" s="1"/>
  <c r="Y435" i="1" a="1"/>
  <c r="Y435" i="1" s="1"/>
  <c r="Y436" i="1" a="1"/>
  <c r="Y436" i="1" s="1"/>
  <c r="Y437" i="1" a="1"/>
  <c r="Y437" i="1" s="1"/>
  <c r="Y438" i="1" a="1"/>
  <c r="Y438" i="1" s="1"/>
  <c r="Y439" i="1" a="1"/>
  <c r="Y439" i="1" s="1"/>
  <c r="Y440" i="1" a="1"/>
  <c r="Y440" i="1" s="1"/>
  <c r="Y441" i="1" a="1"/>
  <c r="Y441" i="1" s="1"/>
  <c r="Y442" i="1" a="1"/>
  <c r="Y442" i="1" s="1"/>
  <c r="Y443" i="1" a="1"/>
  <c r="Y443" i="1" s="1"/>
  <c r="Y444" i="1" a="1"/>
  <c r="Y444" i="1" s="1"/>
  <c r="Y445" i="1" a="1"/>
  <c r="Y445" i="1" s="1"/>
  <c r="Y446" i="1" a="1"/>
  <c r="Y446" i="1" s="1"/>
  <c r="Y447" i="1" a="1"/>
  <c r="Y447" i="1" s="1"/>
  <c r="Y448" i="1" a="1"/>
  <c r="Y448" i="1"/>
  <c r="Y449" i="1" a="1"/>
  <c r="Y449" i="1" s="1"/>
  <c r="Y450" i="1" a="1"/>
  <c r="Y450" i="1" s="1"/>
  <c r="Y451" i="1" a="1"/>
  <c r="Y451" i="1"/>
  <c r="Y452" i="1" a="1"/>
  <c r="Y452" i="1" s="1"/>
  <c r="Y453" i="1" a="1"/>
  <c r="Y453" i="1" s="1"/>
  <c r="Y454" i="1" a="1"/>
  <c r="Y454" i="1" s="1"/>
  <c r="Y455" i="1" a="1"/>
  <c r="Y455" i="1"/>
  <c r="Y456" i="1" a="1"/>
  <c r="Y456" i="1" s="1"/>
  <c r="Y457" i="1" a="1"/>
  <c r="Y457" i="1" s="1"/>
  <c r="Y458" i="1" a="1"/>
  <c r="Y458" i="1" s="1"/>
  <c r="Y459" i="1" a="1"/>
  <c r="Y459" i="1" s="1"/>
  <c r="Y460" i="1" a="1"/>
  <c r="Y460" i="1" s="1"/>
  <c r="Y461" i="1" a="1"/>
  <c r="Y461" i="1"/>
  <c r="Y462" i="1" a="1"/>
  <c r="Y462" i="1" s="1"/>
  <c r="Y463" i="1" a="1"/>
  <c r="Y463" i="1"/>
  <c r="Y464" i="1" a="1"/>
  <c r="Y464" i="1"/>
  <c r="Y465" i="1" a="1"/>
  <c r="Y465" i="1" s="1"/>
  <c r="Y466" i="1" a="1"/>
  <c r="Y466" i="1" s="1"/>
  <c r="Y467" i="1" a="1"/>
  <c r="Y467" i="1" s="1"/>
  <c r="Y468" i="1" a="1"/>
  <c r="Y468" i="1" s="1"/>
  <c r="Y469" i="1" a="1"/>
  <c r="Y469" i="1"/>
  <c r="Y470" i="1" a="1"/>
  <c r="Y470" i="1" s="1"/>
  <c r="Y471" i="1" a="1"/>
  <c r="Y471" i="1" s="1"/>
  <c r="Y472" i="1" a="1"/>
  <c r="Y472" i="1" s="1"/>
  <c r="Y473" i="1" a="1"/>
  <c r="Y473" i="1" s="1"/>
  <c r="Y474" i="1" a="1"/>
  <c r="Y474" i="1" s="1"/>
  <c r="Y475" i="1" a="1"/>
  <c r="Y475" i="1" s="1"/>
  <c r="Y476" i="1" a="1"/>
  <c r="Y476" i="1" s="1"/>
  <c r="Y477" i="1" a="1"/>
  <c r="Y477" i="1" s="1"/>
  <c r="Y478" i="1" a="1"/>
  <c r="Y478" i="1" s="1"/>
  <c r="Y479" i="1" a="1"/>
  <c r="Y479" i="1" s="1"/>
  <c r="Y480" i="1" a="1"/>
  <c r="Y480" i="1" s="1"/>
  <c r="Y481" i="1" a="1"/>
  <c r="Y481" i="1" s="1"/>
  <c r="Y482" i="1" a="1"/>
  <c r="Y482" i="1" s="1"/>
  <c r="Y483" i="1" a="1"/>
  <c r="Y483" i="1" s="1"/>
  <c r="Y484" i="1" a="1"/>
  <c r="Y484" i="1" s="1"/>
  <c r="Y485" i="1" a="1"/>
  <c r="Y485" i="1" s="1"/>
  <c r="Y486" i="1" a="1"/>
  <c r="Y486" i="1" s="1"/>
  <c r="Y487" i="1" a="1"/>
  <c r="Y487" i="1" s="1"/>
  <c r="Y488" i="1" a="1"/>
  <c r="Y488" i="1" s="1"/>
  <c r="Y489" i="1" a="1"/>
  <c r="Y489" i="1" s="1"/>
  <c r="Y490" i="1" a="1"/>
  <c r="Y490" i="1"/>
  <c r="Y491" i="1" a="1"/>
  <c r="Y491" i="1" s="1"/>
  <c r="Y492" i="1" a="1"/>
  <c r="Y492" i="1" s="1"/>
  <c r="Y493" i="1" a="1"/>
  <c r="Y493" i="1" s="1"/>
  <c r="Y494" i="1" a="1"/>
  <c r="Y494" i="1" s="1"/>
  <c r="Y495" i="1" a="1"/>
  <c r="Y495" i="1" s="1"/>
  <c r="Y496" i="1" a="1"/>
  <c r="Y496" i="1"/>
  <c r="Y497" i="1" a="1"/>
  <c r="Y497" i="1" s="1"/>
  <c r="Y498" i="1" a="1"/>
  <c r="Y498" i="1" s="1"/>
  <c r="Y499" i="1" a="1"/>
  <c r="Y499" i="1" s="1"/>
  <c r="Y500" i="1" a="1"/>
  <c r="Y500" i="1" s="1"/>
  <c r="Y501" i="1" a="1"/>
  <c r="Y501" i="1" s="1"/>
  <c r="Y502" i="1" a="1"/>
  <c r="Y502" i="1" s="1"/>
  <c r="Y503" i="1" a="1"/>
  <c r="Y503" i="1" s="1"/>
  <c r="Y504" i="1" a="1"/>
  <c r="Y504" i="1" s="1"/>
  <c r="Y505" i="1" a="1"/>
  <c r="Y505" i="1" s="1"/>
  <c r="Y506" i="1" a="1"/>
  <c r="Y506" i="1"/>
  <c r="Y507" i="1" a="1"/>
  <c r="Y507" i="1" s="1"/>
  <c r="Y508" i="1" a="1"/>
  <c r="Y508" i="1" s="1"/>
  <c r="Y509" i="1" a="1"/>
  <c r="Y509" i="1" s="1"/>
  <c r="Y510" i="1" a="1"/>
  <c r="Y510" i="1" s="1"/>
  <c r="Y511" i="1" a="1"/>
  <c r="Y511" i="1" s="1"/>
  <c r="Y512" i="1" a="1"/>
  <c r="Y512" i="1" s="1"/>
  <c r="Y513" i="1" a="1"/>
  <c r="Y513" i="1" s="1"/>
  <c r="Y514" i="1" a="1"/>
  <c r="Y514" i="1" s="1"/>
  <c r="Y515" i="1" a="1"/>
  <c r="Y515" i="1" s="1"/>
  <c r="Y516" i="1" a="1"/>
  <c r="Y516" i="1" s="1"/>
  <c r="Y517" i="1" a="1"/>
  <c r="Y517" i="1" s="1"/>
  <c r="Y518" i="1" a="1"/>
  <c r="Y518" i="1" s="1"/>
  <c r="Y519" i="1" a="1"/>
  <c r="Y519" i="1"/>
  <c r="Y520" i="1" a="1"/>
  <c r="Y520" i="1" s="1"/>
  <c r="Y521" i="1" a="1"/>
  <c r="Y521" i="1" s="1"/>
  <c r="Y522" i="1" a="1"/>
  <c r="Y522" i="1" s="1"/>
  <c r="Y523" i="1" a="1"/>
  <c r="Y523" i="1" s="1"/>
  <c r="Y524" i="1" a="1"/>
  <c r="Y524" i="1" s="1"/>
  <c r="Y525" i="1" a="1"/>
  <c r="Y525" i="1" s="1"/>
  <c r="Y526" i="1" a="1"/>
  <c r="Y526" i="1" s="1"/>
  <c r="Y527" i="1" a="1"/>
  <c r="Y527" i="1" s="1"/>
  <c r="Y528" i="1" a="1"/>
  <c r="Y528" i="1" s="1"/>
  <c r="Y529" i="1" a="1"/>
  <c r="Y529" i="1" s="1"/>
  <c r="Y530" i="1" a="1"/>
  <c r="Y530" i="1" s="1"/>
  <c r="Y531" i="1" a="1"/>
  <c r="Y531" i="1" s="1"/>
  <c r="Y532" i="1" a="1"/>
  <c r="Y532" i="1" s="1"/>
  <c r="Y533" i="1" a="1"/>
  <c r="Y533" i="1" s="1"/>
  <c r="Y534" i="1" a="1"/>
  <c r="Y534" i="1" s="1"/>
  <c r="Y535" i="1" a="1"/>
  <c r="Y535" i="1" s="1"/>
  <c r="Y536" i="1" a="1"/>
  <c r="Y536" i="1" s="1"/>
  <c r="Y537" i="1" a="1"/>
  <c r="Y537" i="1" s="1"/>
  <c r="Y538" i="1" a="1"/>
  <c r="Y538" i="1" s="1"/>
  <c r="Y539" i="1" a="1"/>
  <c r="Y539" i="1" s="1"/>
  <c r="Y540" i="1" a="1"/>
  <c r="Y540" i="1" s="1"/>
  <c r="Y541" i="1" a="1"/>
  <c r="Y541" i="1" s="1"/>
  <c r="Y542" i="1" a="1"/>
  <c r="Y542" i="1" s="1"/>
  <c r="Y543" i="1" a="1"/>
  <c r="Y543" i="1" s="1"/>
  <c r="Y544" i="1" a="1"/>
  <c r="Y544" i="1" s="1"/>
  <c r="Y545" i="1" a="1"/>
  <c r="Y545" i="1" s="1"/>
  <c r="Y546" i="1" a="1"/>
  <c r="Y546" i="1" s="1"/>
  <c r="Y547" i="1" a="1"/>
  <c r="Y547" i="1" s="1"/>
  <c r="Y548" i="1" a="1"/>
  <c r="Y548" i="1" s="1"/>
  <c r="Y549" i="1" a="1"/>
  <c r="Y549" i="1" s="1"/>
  <c r="Y550" i="1" a="1"/>
  <c r="Y550" i="1" s="1"/>
  <c r="Y551" i="1" a="1"/>
  <c r="Y551" i="1" s="1"/>
  <c r="Y552" i="1" a="1"/>
  <c r="Y552" i="1" s="1"/>
  <c r="Y553" i="1" a="1"/>
  <c r="Y553" i="1" s="1"/>
  <c r="Y554" i="1" a="1"/>
  <c r="Y554" i="1" s="1"/>
  <c r="Y555" i="1" a="1"/>
  <c r="Y555" i="1" s="1"/>
  <c r="Y556" i="1" a="1"/>
  <c r="Y556" i="1" s="1"/>
  <c r="Y557" i="1" a="1"/>
  <c r="Y557" i="1" s="1"/>
  <c r="Y558" i="1" a="1"/>
  <c r="Y558" i="1" s="1"/>
  <c r="Y559" i="1" a="1"/>
  <c r="Y559" i="1" s="1"/>
  <c r="Y560" i="1" a="1"/>
  <c r="Y560" i="1" s="1"/>
  <c r="Y561" i="1" a="1"/>
  <c r="Y561" i="1" s="1"/>
  <c r="Y562" i="1" a="1"/>
  <c r="Y562" i="1" s="1"/>
  <c r="Y563" i="1" a="1"/>
  <c r="Y563" i="1" s="1"/>
  <c r="Y564" i="1" a="1"/>
  <c r="Y564" i="1" s="1"/>
  <c r="Y565" i="1" a="1"/>
  <c r="Y565" i="1" s="1"/>
  <c r="Y566" i="1" a="1"/>
  <c r="Y566" i="1" s="1"/>
  <c r="Y567" i="1" a="1"/>
  <c r="Y567" i="1" s="1"/>
  <c r="Y568" i="1" a="1"/>
  <c r="Y568" i="1" s="1"/>
  <c r="Y569" i="1" a="1"/>
  <c r="Y569" i="1" s="1"/>
  <c r="Y570" i="1" a="1"/>
  <c r="Y570" i="1" s="1"/>
  <c r="Y571" i="1" a="1"/>
  <c r="Y571" i="1" s="1"/>
  <c r="Y572" i="1" a="1"/>
  <c r="Y572" i="1" s="1"/>
  <c r="Y573" i="1" a="1"/>
  <c r="Y573" i="1" s="1"/>
  <c r="Y574" i="1" a="1"/>
  <c r="Y574" i="1" s="1"/>
  <c r="Y575" i="1" a="1"/>
  <c r="Y575" i="1" s="1"/>
  <c r="Y576" i="1" a="1"/>
  <c r="Y576" i="1" s="1"/>
  <c r="Y577" i="1" a="1"/>
  <c r="Y577" i="1" s="1"/>
  <c r="Y578" i="1" a="1"/>
  <c r="Y578" i="1" s="1"/>
  <c r="Y579" i="1" a="1"/>
  <c r="Y579" i="1" s="1"/>
  <c r="Y580" i="1" a="1"/>
  <c r="Y580" i="1" s="1"/>
  <c r="Y581" i="1" a="1"/>
  <c r="Y581" i="1" s="1"/>
  <c r="Y582" i="1" a="1"/>
  <c r="Y582" i="1" s="1"/>
  <c r="Y583" i="1" a="1"/>
  <c r="Y583" i="1" s="1"/>
  <c r="Y584" i="1" a="1"/>
  <c r="Y584" i="1" s="1"/>
  <c r="Y585" i="1" a="1"/>
  <c r="Y585" i="1" s="1"/>
  <c r="Y586" i="1" a="1"/>
  <c r="Y586" i="1" s="1"/>
  <c r="Y587" i="1" a="1"/>
  <c r="Y587" i="1" s="1"/>
  <c r="Y588" i="1" a="1"/>
  <c r="Y588" i="1" s="1"/>
  <c r="Y589" i="1" a="1"/>
  <c r="Y589" i="1" s="1"/>
  <c r="Y590" i="1" a="1"/>
  <c r="Y590" i="1" s="1"/>
  <c r="Y591" i="1" a="1"/>
  <c r="Y591" i="1" s="1"/>
  <c r="Y592" i="1" a="1"/>
  <c r="Y592" i="1" s="1"/>
  <c r="Y593" i="1" a="1"/>
  <c r="Y593" i="1" s="1"/>
  <c r="Y594" i="1" a="1"/>
  <c r="Y594" i="1" s="1"/>
  <c r="Y595" i="1" a="1"/>
  <c r="Y595" i="1" s="1"/>
  <c r="Y596" i="1" a="1"/>
  <c r="Y596" i="1" s="1"/>
  <c r="Y597" i="1" a="1"/>
  <c r="Y597" i="1" s="1"/>
  <c r="Y598" i="1" a="1"/>
  <c r="Y598" i="1" s="1"/>
  <c r="Y599" i="1" a="1"/>
  <c r="Y599" i="1" s="1"/>
  <c r="Y600" i="1" a="1"/>
  <c r="Y600" i="1" s="1"/>
  <c r="Y601" i="1" a="1"/>
  <c r="Y601" i="1" s="1"/>
  <c r="Y602" i="1" a="1"/>
  <c r="Y602" i="1" s="1"/>
  <c r="Y603" i="1" a="1"/>
  <c r="Y603" i="1" s="1"/>
  <c r="Y604" i="1" a="1"/>
  <c r="Y604" i="1" s="1"/>
  <c r="Y605" i="1" a="1"/>
  <c r="Y605" i="1" s="1"/>
  <c r="Y606" i="1" a="1"/>
  <c r="Y606" i="1" s="1"/>
  <c r="Y607" i="1" a="1"/>
  <c r="Y607" i="1" s="1"/>
  <c r="Y608" i="1" a="1"/>
  <c r="Y608" i="1" s="1"/>
  <c r="Y609" i="1" a="1"/>
  <c r="Y609" i="1" s="1"/>
  <c r="Y610" i="1" a="1"/>
  <c r="Y610" i="1" s="1"/>
  <c r="Y611" i="1" a="1"/>
  <c r="Y611" i="1" s="1"/>
  <c r="Y612" i="1" a="1"/>
  <c r="Y612" i="1" s="1"/>
  <c r="Y613" i="1" a="1"/>
  <c r="Y613" i="1" s="1"/>
  <c r="Y614" i="1" a="1"/>
  <c r="Y614" i="1" s="1"/>
  <c r="Y615" i="1" a="1"/>
  <c r="Y615" i="1" s="1"/>
  <c r="Y616" i="1" a="1"/>
  <c r="Y616" i="1" s="1"/>
  <c r="Y617" i="1" a="1"/>
  <c r="Y617" i="1" s="1"/>
  <c r="Y618" i="1" a="1"/>
  <c r="Y618" i="1" s="1"/>
  <c r="Y619" i="1" a="1"/>
  <c r="Y619" i="1" s="1"/>
  <c r="Y620" i="1" a="1"/>
  <c r="Y620" i="1" s="1"/>
  <c r="Y621" i="1" a="1"/>
  <c r="Y621" i="1" s="1"/>
  <c r="Y622" i="1" a="1"/>
  <c r="Y622" i="1" s="1"/>
  <c r="Y623" i="1" a="1"/>
  <c r="Y623" i="1" s="1"/>
  <c r="Y624" i="1" a="1"/>
  <c r="Y624" i="1" s="1"/>
  <c r="Y625" i="1" a="1"/>
  <c r="Y625" i="1" s="1"/>
  <c r="Y626" i="1" a="1"/>
  <c r="Y626" i="1" s="1"/>
  <c r="Y627" i="1" a="1"/>
  <c r="Y627" i="1" s="1"/>
  <c r="Y628" i="1" a="1"/>
  <c r="Y628" i="1" s="1"/>
  <c r="Y629" i="1" a="1"/>
  <c r="Y629" i="1" s="1"/>
  <c r="Y630" i="1" a="1"/>
  <c r="Y630" i="1" s="1"/>
  <c r="Y631" i="1" a="1"/>
  <c r="Y631" i="1" s="1"/>
  <c r="Y632" i="1" a="1"/>
  <c r="Y632" i="1" s="1"/>
  <c r="Y633" i="1" a="1"/>
  <c r="Y633" i="1" s="1"/>
  <c r="Y634" i="1" a="1"/>
  <c r="Y634" i="1" s="1"/>
  <c r="Y635" i="1" a="1"/>
  <c r="Y635" i="1" s="1"/>
  <c r="Y636" i="1" a="1"/>
  <c r="Y636" i="1" s="1"/>
  <c r="Y637" i="1" a="1"/>
  <c r="Y637" i="1" s="1"/>
  <c r="Y638" i="1" a="1"/>
  <c r="Y638" i="1" s="1"/>
  <c r="Y639" i="1" a="1"/>
  <c r="Y639" i="1" s="1"/>
  <c r="Y640" i="1" a="1"/>
  <c r="Y640" i="1" s="1"/>
  <c r="Y641" i="1" a="1"/>
  <c r="Y641" i="1" s="1"/>
  <c r="Y642" i="1" a="1"/>
  <c r="Y642" i="1" s="1"/>
  <c r="Y643" i="1" a="1"/>
  <c r="Y643" i="1" s="1"/>
  <c r="Y644" i="1" a="1"/>
  <c r="Y644" i="1" s="1"/>
  <c r="Y645" i="1" a="1"/>
  <c r="Y645" i="1" s="1"/>
  <c r="Y646" i="1" a="1"/>
  <c r="Y646" i="1" s="1"/>
  <c r="Y647" i="1" a="1"/>
  <c r="Y647" i="1" s="1"/>
  <c r="Y648" i="1" a="1"/>
  <c r="Y648" i="1" s="1"/>
  <c r="Y649" i="1" a="1"/>
  <c r="Y649" i="1" s="1"/>
  <c r="Y650" i="1" a="1"/>
  <c r="Y650" i="1" s="1"/>
  <c r="Y651" i="1" a="1"/>
  <c r="Y651" i="1" s="1"/>
  <c r="Y652" i="1" a="1"/>
  <c r="Y652" i="1" s="1"/>
  <c r="Y653" i="1" a="1"/>
  <c r="Y653" i="1" s="1"/>
  <c r="Y654" i="1" a="1"/>
  <c r="Y654" i="1" s="1"/>
  <c r="Y655" i="1" a="1"/>
  <c r="Y655" i="1" s="1"/>
  <c r="Y656" i="1" a="1"/>
  <c r="Y656" i="1" s="1"/>
  <c r="Y657" i="1" a="1"/>
  <c r="Y657" i="1" s="1"/>
  <c r="Y658" i="1" a="1"/>
  <c r="Y658" i="1" s="1"/>
  <c r="Y659" i="1" a="1"/>
  <c r="Y659" i="1" s="1"/>
  <c r="Y660" i="1" a="1"/>
  <c r="Y660" i="1" s="1"/>
  <c r="Y661" i="1" a="1"/>
  <c r="Y661" i="1" s="1"/>
  <c r="Y662" i="1" a="1"/>
  <c r="Y662" i="1" s="1"/>
  <c r="Y663" i="1" a="1"/>
  <c r="Y663" i="1" s="1"/>
  <c r="Y664" i="1" a="1"/>
  <c r="Y664" i="1" s="1"/>
  <c r="Y665" i="1" a="1"/>
  <c r="Y665" i="1" s="1"/>
  <c r="Y666" i="1" a="1"/>
  <c r="Y666" i="1" s="1"/>
  <c r="Y667" i="1" a="1"/>
  <c r="Y667" i="1" s="1"/>
  <c r="Y668" i="1" a="1"/>
  <c r="Y668" i="1" s="1"/>
  <c r="Y669" i="1" a="1"/>
  <c r="Y669" i="1" s="1"/>
  <c r="Y670" i="1" a="1"/>
  <c r="Y670" i="1" s="1"/>
  <c r="Y671" i="1" a="1"/>
  <c r="Y671" i="1" s="1"/>
  <c r="Y672" i="1" a="1"/>
  <c r="Y672" i="1" s="1"/>
  <c r="Y673" i="1" a="1"/>
  <c r="Y673" i="1" s="1"/>
  <c r="Y674" i="1" a="1"/>
  <c r="Y674" i="1" s="1"/>
  <c r="Y675" i="1" a="1"/>
  <c r="Y675" i="1" s="1"/>
  <c r="Y676" i="1" a="1"/>
  <c r="Y676" i="1" s="1"/>
  <c r="Y677" i="1" a="1"/>
  <c r="Y677" i="1" s="1"/>
  <c r="Y678" i="1" a="1"/>
  <c r="Y678" i="1" s="1"/>
  <c r="Y679" i="1" a="1"/>
  <c r="Y679" i="1" s="1"/>
  <c r="Y680" i="1" a="1"/>
  <c r="Y680" i="1" s="1"/>
  <c r="Y681" i="1" a="1"/>
  <c r="Y681" i="1" s="1"/>
  <c r="Y682" i="1" a="1"/>
  <c r="Y682" i="1" s="1"/>
  <c r="Y683" i="1" a="1"/>
  <c r="Y683" i="1" s="1"/>
  <c r="Y684" i="1" a="1"/>
  <c r="Y684" i="1" s="1"/>
  <c r="Y685" i="1" a="1"/>
  <c r="Y685" i="1" s="1"/>
  <c r="Y686" i="1" a="1"/>
  <c r="Y686" i="1" s="1"/>
  <c r="Y687" i="1" a="1"/>
  <c r="Y687" i="1" s="1"/>
  <c r="Y688" i="1" a="1"/>
  <c r="Y688" i="1" s="1"/>
  <c r="Y689" i="1" a="1"/>
  <c r="Y689" i="1" s="1"/>
  <c r="Y690" i="1" a="1"/>
  <c r="Y690" i="1" s="1"/>
  <c r="Y691" i="1" a="1"/>
  <c r="Y691" i="1" s="1"/>
  <c r="Y692" i="1" a="1"/>
  <c r="Y692" i="1" s="1"/>
  <c r="Y693" i="1" a="1"/>
  <c r="Y693" i="1" s="1"/>
  <c r="Y694" i="1" a="1"/>
  <c r="Y694" i="1" s="1"/>
  <c r="Y695" i="1" a="1"/>
  <c r="Y695" i="1" s="1"/>
  <c r="Y696" i="1" a="1"/>
  <c r="Y696" i="1" s="1"/>
  <c r="Y697" i="1" a="1"/>
  <c r="Y697" i="1" s="1"/>
  <c r="Y698" i="1" a="1"/>
  <c r="Y698" i="1" s="1"/>
  <c r="Y699" i="1" a="1"/>
  <c r="Y699" i="1" s="1"/>
  <c r="Y700" i="1" a="1"/>
  <c r="Y700" i="1" s="1"/>
  <c r="Y701" i="1" a="1"/>
  <c r="Y701" i="1" s="1"/>
  <c r="Y702" i="1" a="1"/>
  <c r="Y702" i="1" s="1"/>
  <c r="Y703" i="1" a="1"/>
  <c r="Y703" i="1" s="1"/>
  <c r="Y704" i="1" a="1"/>
  <c r="Y704" i="1" s="1"/>
  <c r="Y705" i="1" a="1"/>
  <c r="Y705" i="1" s="1"/>
  <c r="Y706" i="1" a="1"/>
  <c r="Y706" i="1" s="1"/>
  <c r="Y707" i="1" a="1"/>
  <c r="Y707" i="1" s="1"/>
  <c r="Y708" i="1" a="1"/>
  <c r="Y708" i="1" s="1"/>
  <c r="Y709" i="1" a="1"/>
  <c r="Y709" i="1" s="1"/>
  <c r="Y710" i="1" a="1"/>
  <c r="Y710" i="1" s="1"/>
  <c r="Y711" i="1" a="1"/>
  <c r="Y711" i="1" s="1"/>
  <c r="Y712" i="1" a="1"/>
  <c r="Y712" i="1" s="1"/>
  <c r="Y713" i="1" a="1"/>
  <c r="Y713" i="1" s="1"/>
  <c r="Y714" i="1" a="1"/>
  <c r="Y714" i="1" s="1"/>
  <c r="Y715" i="1" a="1"/>
  <c r="Y715" i="1" s="1"/>
  <c r="Y716" i="1" a="1"/>
  <c r="Y716" i="1" s="1"/>
  <c r="Y717" i="1" a="1"/>
  <c r="Y717" i="1" s="1"/>
  <c r="Y718" i="1" a="1"/>
  <c r="Y718" i="1" s="1"/>
  <c r="Y719" i="1" a="1"/>
  <c r="Y719" i="1" s="1"/>
  <c r="Y720" i="1" a="1"/>
  <c r="Y720" i="1" s="1"/>
  <c r="Y721" i="1" a="1"/>
  <c r="Y721" i="1" s="1"/>
  <c r="Y722" i="1" a="1"/>
  <c r="Y722" i="1" s="1"/>
  <c r="Y723" i="1" a="1"/>
  <c r="Y723" i="1" s="1"/>
  <c r="Y724" i="1" a="1"/>
  <c r="Y724" i="1" s="1"/>
  <c r="W4" i="1"/>
  <c r="W5" i="1"/>
  <c r="W6" i="1"/>
  <c r="W7" i="1"/>
  <c r="W8" i="1"/>
  <c r="W9" i="1"/>
  <c r="W10" i="1"/>
  <c r="W11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7" i="1"/>
  <c r="W28" i="1"/>
  <c r="W29" i="1"/>
  <c r="W30" i="1"/>
  <c r="W31" i="1"/>
  <c r="W32" i="1"/>
  <c r="W33" i="1"/>
  <c r="W34" i="1"/>
  <c r="W35" i="1"/>
  <c r="W36" i="1"/>
  <c r="W37" i="1"/>
  <c r="W38" i="1"/>
  <c r="W39" i="1"/>
  <c r="W40" i="1"/>
  <c r="W41" i="1"/>
  <c r="W42" i="1"/>
  <c r="W43" i="1"/>
  <c r="W44" i="1"/>
  <c r="W45" i="1"/>
  <c r="W46" i="1"/>
  <c r="W47" i="1"/>
  <c r="W48" i="1"/>
  <c r="W49" i="1"/>
  <c r="W50" i="1"/>
  <c r="W51" i="1"/>
  <c r="W52" i="1"/>
  <c r="W53" i="1"/>
  <c r="W54" i="1"/>
  <c r="W55" i="1"/>
  <c r="W56" i="1"/>
  <c r="W57" i="1"/>
  <c r="W58" i="1"/>
  <c r="W59" i="1"/>
  <c r="W60" i="1"/>
  <c r="W61" i="1"/>
  <c r="W62" i="1"/>
  <c r="W63" i="1"/>
  <c r="W64" i="1"/>
  <c r="W65" i="1"/>
  <c r="W66" i="1"/>
  <c r="W67" i="1"/>
  <c r="W68" i="1"/>
  <c r="W69" i="1"/>
  <c r="W70" i="1"/>
  <c r="W71" i="1"/>
  <c r="W72" i="1"/>
  <c r="W73" i="1"/>
  <c r="W74" i="1"/>
  <c r="W75" i="1"/>
  <c r="W76" i="1"/>
  <c r="W77" i="1"/>
  <c r="W78" i="1"/>
  <c r="W79" i="1"/>
  <c r="W80" i="1"/>
  <c r="W81" i="1"/>
  <c r="W82" i="1"/>
  <c r="W83" i="1"/>
  <c r="W84" i="1"/>
  <c r="W85" i="1"/>
  <c r="W86" i="1"/>
  <c r="W87" i="1"/>
  <c r="W88" i="1"/>
  <c r="W89" i="1"/>
  <c r="W90" i="1"/>
  <c r="W91" i="1"/>
  <c r="W92" i="1"/>
  <c r="W93" i="1"/>
  <c r="W94" i="1"/>
  <c r="W95" i="1"/>
  <c r="W96" i="1"/>
  <c r="W97" i="1"/>
  <c r="W98" i="1"/>
  <c r="W99" i="1"/>
  <c r="W100" i="1"/>
  <c r="W101" i="1"/>
  <c r="W102" i="1"/>
  <c r="W103" i="1"/>
  <c r="W104" i="1"/>
  <c r="W105" i="1"/>
  <c r="W106" i="1"/>
  <c r="W107" i="1"/>
  <c r="W108" i="1"/>
  <c r="W109" i="1"/>
  <c r="W110" i="1"/>
  <c r="W111" i="1"/>
  <c r="W112" i="1"/>
  <c r="W113" i="1"/>
  <c r="W114" i="1"/>
  <c r="W115" i="1"/>
  <c r="W116" i="1"/>
  <c r="W117" i="1"/>
  <c r="W118" i="1"/>
  <c r="W119" i="1"/>
  <c r="W120" i="1"/>
  <c r="W121" i="1"/>
  <c r="W122" i="1"/>
  <c r="W123" i="1"/>
  <c r="W124" i="1"/>
  <c r="W125" i="1"/>
  <c r="W126" i="1"/>
  <c r="W127" i="1"/>
  <c r="W128" i="1"/>
  <c r="W129" i="1"/>
  <c r="W130" i="1"/>
  <c r="W131" i="1"/>
  <c r="W132" i="1"/>
  <c r="W133" i="1"/>
  <c r="W134" i="1"/>
  <c r="W135" i="1"/>
  <c r="W136" i="1"/>
  <c r="W137" i="1"/>
  <c r="W138" i="1"/>
  <c r="W139" i="1"/>
  <c r="W140" i="1"/>
  <c r="W141" i="1"/>
  <c r="W142" i="1"/>
  <c r="W143" i="1"/>
  <c r="W144" i="1"/>
  <c r="W145" i="1"/>
  <c r="W146" i="1"/>
  <c r="W147" i="1"/>
  <c r="W148" i="1"/>
  <c r="W149" i="1"/>
  <c r="W150" i="1"/>
  <c r="W151" i="1"/>
  <c r="W152" i="1"/>
  <c r="W153" i="1"/>
  <c r="W154" i="1"/>
  <c r="W155" i="1"/>
  <c r="W156" i="1"/>
  <c r="W157" i="1"/>
  <c r="W158" i="1"/>
  <c r="W159" i="1"/>
  <c r="W160" i="1"/>
  <c r="W161" i="1"/>
  <c r="W162" i="1"/>
  <c r="W163" i="1"/>
  <c r="W164" i="1"/>
  <c r="W165" i="1"/>
  <c r="W166" i="1"/>
  <c r="W167" i="1"/>
  <c r="W168" i="1"/>
  <c r="W169" i="1"/>
  <c r="W170" i="1"/>
  <c r="W171" i="1"/>
  <c r="W172" i="1"/>
  <c r="W173" i="1"/>
  <c r="W174" i="1"/>
  <c r="W175" i="1"/>
  <c r="W176" i="1"/>
  <c r="W177" i="1"/>
  <c r="W178" i="1"/>
  <c r="W179" i="1"/>
  <c r="W180" i="1"/>
  <c r="W181" i="1"/>
  <c r="W182" i="1"/>
  <c r="W183" i="1"/>
  <c r="W184" i="1"/>
  <c r="W185" i="1"/>
  <c r="W186" i="1"/>
  <c r="W187" i="1"/>
  <c r="W188" i="1"/>
  <c r="W189" i="1"/>
  <c r="W190" i="1"/>
  <c r="W191" i="1"/>
  <c r="W192" i="1"/>
  <c r="W193" i="1"/>
  <c r="W194" i="1"/>
  <c r="W195" i="1"/>
  <c r="W196" i="1"/>
  <c r="W197" i="1"/>
  <c r="W198" i="1"/>
  <c r="W199" i="1"/>
  <c r="W200" i="1"/>
  <c r="W201" i="1"/>
  <c r="W202" i="1"/>
  <c r="W203" i="1"/>
  <c r="W204" i="1"/>
  <c r="W205" i="1"/>
  <c r="W206" i="1"/>
  <c r="W207" i="1"/>
  <c r="W208" i="1"/>
  <c r="W209" i="1"/>
  <c r="W210" i="1"/>
  <c r="W211" i="1"/>
  <c r="W212" i="1"/>
  <c r="W213" i="1"/>
  <c r="W214" i="1"/>
  <c r="W215" i="1"/>
  <c r="W216" i="1"/>
  <c r="W217" i="1"/>
  <c r="W218" i="1"/>
  <c r="W219" i="1"/>
  <c r="W220" i="1"/>
  <c r="W221" i="1"/>
  <c r="W222" i="1"/>
  <c r="W223" i="1"/>
  <c r="W224" i="1"/>
  <c r="W225" i="1"/>
  <c r="W226" i="1"/>
  <c r="W227" i="1"/>
  <c r="W228" i="1"/>
  <c r="W229" i="1"/>
  <c r="W230" i="1"/>
  <c r="W231" i="1"/>
  <c r="W232" i="1"/>
  <c r="W233" i="1"/>
  <c r="W234" i="1"/>
  <c r="W235" i="1"/>
  <c r="W236" i="1"/>
  <c r="W237" i="1"/>
  <c r="W238" i="1"/>
  <c r="W239" i="1"/>
  <c r="W240" i="1"/>
  <c r="W241" i="1"/>
  <c r="W242" i="1"/>
  <c r="W243" i="1"/>
  <c r="W244" i="1"/>
  <c r="W245" i="1"/>
  <c r="W246" i="1"/>
  <c r="W247" i="1"/>
  <c r="W248" i="1"/>
  <c r="W249" i="1"/>
  <c r="W250" i="1"/>
  <c r="W251" i="1"/>
  <c r="W252" i="1"/>
  <c r="W253" i="1"/>
  <c r="W254" i="1"/>
  <c r="W255" i="1"/>
  <c r="W256" i="1"/>
  <c r="W257" i="1"/>
  <c r="W258" i="1"/>
  <c r="W259" i="1"/>
  <c r="W260" i="1"/>
  <c r="W261" i="1"/>
  <c r="W262" i="1"/>
  <c r="W263" i="1"/>
  <c r="W264" i="1"/>
  <c r="W265" i="1"/>
  <c r="W266" i="1"/>
  <c r="W267" i="1"/>
  <c r="W268" i="1"/>
  <c r="W269" i="1"/>
  <c r="W270" i="1"/>
  <c r="W271" i="1"/>
  <c r="W272" i="1"/>
  <c r="W273" i="1"/>
  <c r="W274" i="1"/>
  <c r="W275" i="1"/>
  <c r="W276" i="1"/>
  <c r="W277" i="1"/>
  <c r="W278" i="1"/>
  <c r="W279" i="1"/>
  <c r="W280" i="1"/>
  <c r="W281" i="1"/>
  <c r="W282" i="1"/>
  <c r="W283" i="1"/>
  <c r="W284" i="1"/>
  <c r="W285" i="1"/>
  <c r="W286" i="1"/>
  <c r="W287" i="1"/>
  <c r="W288" i="1"/>
  <c r="W289" i="1"/>
  <c r="W290" i="1"/>
  <c r="W291" i="1"/>
  <c r="W292" i="1"/>
  <c r="W293" i="1"/>
  <c r="W294" i="1"/>
  <c r="W295" i="1"/>
  <c r="W296" i="1"/>
  <c r="W297" i="1"/>
  <c r="W298" i="1"/>
  <c r="W299" i="1"/>
  <c r="W300" i="1"/>
  <c r="W301" i="1"/>
  <c r="W302" i="1"/>
  <c r="W303" i="1"/>
  <c r="W304" i="1"/>
  <c r="W305" i="1"/>
  <c r="W306" i="1"/>
  <c r="W307" i="1"/>
  <c r="W308" i="1"/>
  <c r="W309" i="1"/>
  <c r="W310" i="1"/>
  <c r="W311" i="1"/>
  <c r="W312" i="1"/>
  <c r="W313" i="1"/>
  <c r="W314" i="1"/>
  <c r="W315" i="1"/>
  <c r="W316" i="1"/>
  <c r="W317" i="1"/>
  <c r="W318" i="1"/>
  <c r="W319" i="1"/>
  <c r="W320" i="1"/>
  <c r="W321" i="1"/>
  <c r="W322" i="1"/>
  <c r="W323" i="1"/>
  <c r="W324" i="1"/>
  <c r="W325" i="1"/>
  <c r="W326" i="1"/>
  <c r="W327" i="1"/>
  <c r="W328" i="1"/>
  <c r="W329" i="1"/>
  <c r="W330" i="1"/>
  <c r="W331" i="1"/>
  <c r="W332" i="1"/>
  <c r="W333" i="1"/>
  <c r="W334" i="1"/>
  <c r="W335" i="1"/>
  <c r="W336" i="1"/>
  <c r="W337" i="1"/>
  <c r="W338" i="1"/>
  <c r="W339" i="1"/>
  <c r="W340" i="1"/>
  <c r="W341" i="1"/>
  <c r="W342" i="1"/>
  <c r="W343" i="1"/>
  <c r="W344" i="1"/>
  <c r="W345" i="1"/>
  <c r="W346" i="1"/>
  <c r="W347" i="1"/>
  <c r="W348" i="1"/>
  <c r="W349" i="1"/>
  <c r="W350" i="1"/>
  <c r="W351" i="1"/>
  <c r="W352" i="1"/>
  <c r="W353" i="1"/>
  <c r="W354" i="1"/>
  <c r="W355" i="1"/>
  <c r="W356" i="1"/>
  <c r="W357" i="1"/>
  <c r="W358" i="1"/>
  <c r="W359" i="1"/>
  <c r="W360" i="1"/>
  <c r="W361" i="1"/>
  <c r="W362" i="1"/>
  <c r="W363" i="1"/>
  <c r="W364" i="1"/>
  <c r="W365" i="1"/>
  <c r="W366" i="1"/>
  <c r="W367" i="1"/>
  <c r="W368" i="1"/>
  <c r="W369" i="1"/>
  <c r="W370" i="1"/>
  <c r="W371" i="1"/>
  <c r="W372" i="1"/>
  <c r="W373" i="1"/>
  <c r="W374" i="1"/>
  <c r="W375" i="1"/>
  <c r="W376" i="1"/>
  <c r="W377" i="1"/>
  <c r="W378" i="1"/>
  <c r="W379" i="1"/>
  <c r="W380" i="1"/>
  <c r="W381" i="1"/>
  <c r="W382" i="1"/>
  <c r="W383" i="1"/>
  <c r="W384" i="1"/>
  <c r="W385" i="1"/>
  <c r="W386" i="1"/>
  <c r="W387" i="1"/>
  <c r="W388" i="1"/>
  <c r="W389" i="1"/>
  <c r="W390" i="1"/>
  <c r="W391" i="1"/>
  <c r="W392" i="1"/>
  <c r="W393" i="1"/>
  <c r="W394" i="1"/>
  <c r="W395" i="1"/>
  <c r="W396" i="1"/>
  <c r="W397" i="1"/>
  <c r="W398" i="1"/>
  <c r="W399" i="1"/>
  <c r="W400" i="1"/>
  <c r="W401" i="1"/>
  <c r="W402" i="1"/>
  <c r="W403" i="1"/>
  <c r="W404" i="1"/>
  <c r="W405" i="1"/>
  <c r="W406" i="1"/>
  <c r="W407" i="1"/>
  <c r="W408" i="1"/>
  <c r="W409" i="1"/>
  <c r="W410" i="1"/>
  <c r="W411" i="1"/>
  <c r="W412" i="1"/>
  <c r="W413" i="1"/>
  <c r="W414" i="1"/>
  <c r="W415" i="1"/>
  <c r="W416" i="1"/>
  <c r="W417" i="1"/>
  <c r="W418" i="1"/>
  <c r="W419" i="1"/>
  <c r="W420" i="1"/>
  <c r="W421" i="1"/>
  <c r="W422" i="1"/>
  <c r="W423" i="1"/>
  <c r="W424" i="1"/>
  <c r="W425" i="1"/>
  <c r="W426" i="1"/>
  <c r="W427" i="1"/>
  <c r="W428" i="1"/>
  <c r="W429" i="1"/>
  <c r="W430" i="1"/>
  <c r="W431" i="1"/>
  <c r="W432" i="1"/>
  <c r="W433" i="1"/>
  <c r="W434" i="1"/>
  <c r="W435" i="1"/>
  <c r="W436" i="1"/>
  <c r="W437" i="1"/>
  <c r="W438" i="1"/>
  <c r="W439" i="1"/>
  <c r="W440" i="1"/>
  <c r="W441" i="1"/>
  <c r="W442" i="1"/>
  <c r="W443" i="1"/>
  <c r="W444" i="1"/>
  <c r="W445" i="1"/>
  <c r="W446" i="1"/>
  <c r="W447" i="1"/>
  <c r="W448" i="1"/>
  <c r="W449" i="1"/>
  <c r="W450" i="1"/>
  <c r="W451" i="1"/>
  <c r="W452" i="1"/>
  <c r="W453" i="1"/>
  <c r="W454" i="1"/>
  <c r="W455" i="1"/>
  <c r="W456" i="1"/>
  <c r="W457" i="1"/>
  <c r="W458" i="1"/>
  <c r="W459" i="1"/>
  <c r="W460" i="1"/>
  <c r="W461" i="1"/>
  <c r="W462" i="1"/>
  <c r="W463" i="1"/>
  <c r="W464" i="1"/>
  <c r="W465" i="1"/>
  <c r="W466" i="1"/>
  <c r="W467" i="1"/>
  <c r="W468" i="1"/>
  <c r="W469" i="1"/>
  <c r="W470" i="1"/>
  <c r="W471" i="1"/>
  <c r="W472" i="1"/>
  <c r="W473" i="1"/>
  <c r="W474" i="1"/>
  <c r="W475" i="1"/>
  <c r="W476" i="1"/>
  <c r="W477" i="1"/>
  <c r="W478" i="1"/>
  <c r="W479" i="1"/>
  <c r="W480" i="1"/>
  <c r="W481" i="1"/>
  <c r="W482" i="1"/>
  <c r="W483" i="1"/>
  <c r="W484" i="1"/>
  <c r="W485" i="1"/>
  <c r="W486" i="1"/>
  <c r="W487" i="1"/>
  <c r="W488" i="1"/>
  <c r="W489" i="1"/>
  <c r="W490" i="1"/>
  <c r="W491" i="1"/>
  <c r="W492" i="1"/>
  <c r="W493" i="1"/>
  <c r="W494" i="1"/>
  <c r="W495" i="1"/>
  <c r="W496" i="1"/>
  <c r="W497" i="1"/>
  <c r="W498" i="1"/>
  <c r="W499" i="1"/>
  <c r="W500" i="1"/>
  <c r="W501" i="1"/>
  <c r="W502" i="1"/>
  <c r="W503" i="1"/>
  <c r="W504" i="1"/>
  <c r="W505" i="1"/>
  <c r="W506" i="1"/>
  <c r="W507" i="1"/>
  <c r="W508" i="1"/>
  <c r="W509" i="1"/>
  <c r="W510" i="1"/>
  <c r="W511" i="1"/>
  <c r="W512" i="1"/>
  <c r="W513" i="1"/>
  <c r="W514" i="1"/>
  <c r="W515" i="1"/>
  <c r="W516" i="1"/>
  <c r="W517" i="1"/>
  <c r="W518" i="1"/>
  <c r="W519" i="1"/>
  <c r="W520" i="1"/>
  <c r="W521" i="1"/>
  <c r="W522" i="1"/>
  <c r="W523" i="1"/>
  <c r="W524" i="1"/>
  <c r="W525" i="1"/>
  <c r="W526" i="1"/>
  <c r="W527" i="1"/>
  <c r="W528" i="1"/>
  <c r="W529" i="1"/>
  <c r="W530" i="1"/>
  <c r="W531" i="1"/>
  <c r="W532" i="1"/>
  <c r="W533" i="1"/>
  <c r="W534" i="1"/>
  <c r="W535" i="1"/>
  <c r="W536" i="1"/>
  <c r="W537" i="1"/>
  <c r="W538" i="1"/>
  <c r="W539" i="1"/>
  <c r="W540" i="1"/>
  <c r="W541" i="1"/>
  <c r="W542" i="1"/>
  <c r="W543" i="1"/>
  <c r="W544" i="1"/>
  <c r="W545" i="1"/>
  <c r="W546" i="1"/>
  <c r="W547" i="1"/>
  <c r="W548" i="1"/>
  <c r="W549" i="1"/>
  <c r="W550" i="1"/>
  <c r="W551" i="1"/>
  <c r="W552" i="1"/>
  <c r="W553" i="1"/>
  <c r="W554" i="1"/>
  <c r="W555" i="1"/>
  <c r="W556" i="1"/>
  <c r="W557" i="1"/>
  <c r="W558" i="1"/>
  <c r="W559" i="1"/>
  <c r="W560" i="1"/>
  <c r="W561" i="1"/>
  <c r="W562" i="1"/>
  <c r="W563" i="1"/>
  <c r="W564" i="1"/>
  <c r="W565" i="1"/>
  <c r="W566" i="1"/>
  <c r="W567" i="1"/>
  <c r="W568" i="1"/>
  <c r="W569" i="1"/>
  <c r="W570" i="1"/>
  <c r="W571" i="1"/>
  <c r="W572" i="1"/>
  <c r="W573" i="1"/>
  <c r="W574" i="1"/>
  <c r="W575" i="1"/>
  <c r="W576" i="1"/>
  <c r="W577" i="1"/>
  <c r="W578" i="1"/>
  <c r="W579" i="1"/>
  <c r="W580" i="1"/>
  <c r="W581" i="1"/>
  <c r="W582" i="1"/>
  <c r="W583" i="1"/>
  <c r="W584" i="1"/>
  <c r="W585" i="1"/>
  <c r="W586" i="1"/>
  <c r="W587" i="1"/>
  <c r="W588" i="1"/>
  <c r="W589" i="1"/>
  <c r="W590" i="1"/>
  <c r="W591" i="1"/>
  <c r="W592" i="1"/>
  <c r="W593" i="1"/>
  <c r="W594" i="1"/>
  <c r="W595" i="1"/>
  <c r="W596" i="1"/>
  <c r="W597" i="1"/>
  <c r="W598" i="1"/>
  <c r="W599" i="1"/>
  <c r="W600" i="1"/>
  <c r="W601" i="1"/>
  <c r="W602" i="1"/>
  <c r="W603" i="1"/>
  <c r="W604" i="1"/>
  <c r="W605" i="1"/>
  <c r="W606" i="1"/>
  <c r="W607" i="1"/>
  <c r="W608" i="1"/>
  <c r="W609" i="1"/>
  <c r="W610" i="1"/>
  <c r="W611" i="1"/>
  <c r="W612" i="1"/>
  <c r="W613" i="1"/>
  <c r="W614" i="1"/>
  <c r="W615" i="1"/>
  <c r="W616" i="1"/>
  <c r="W617" i="1"/>
  <c r="W618" i="1"/>
  <c r="W619" i="1"/>
  <c r="W620" i="1"/>
  <c r="W621" i="1"/>
  <c r="W622" i="1"/>
  <c r="W623" i="1"/>
  <c r="W624" i="1"/>
  <c r="W625" i="1"/>
  <c r="W626" i="1"/>
  <c r="W627" i="1"/>
  <c r="W628" i="1"/>
  <c r="W629" i="1"/>
  <c r="W630" i="1"/>
  <c r="W631" i="1"/>
  <c r="W632" i="1"/>
  <c r="W633" i="1"/>
  <c r="W634" i="1"/>
  <c r="W635" i="1"/>
  <c r="W636" i="1"/>
  <c r="W637" i="1"/>
  <c r="W638" i="1"/>
  <c r="W639" i="1"/>
  <c r="W640" i="1"/>
  <c r="W641" i="1"/>
  <c r="W642" i="1"/>
  <c r="W643" i="1"/>
  <c r="W644" i="1"/>
  <c r="W645" i="1"/>
  <c r="W646" i="1"/>
  <c r="W647" i="1"/>
  <c r="W648" i="1"/>
  <c r="W649" i="1"/>
  <c r="W650" i="1"/>
  <c r="W651" i="1"/>
  <c r="W652" i="1"/>
  <c r="W653" i="1"/>
  <c r="W654" i="1"/>
  <c r="W655" i="1"/>
  <c r="W656" i="1"/>
  <c r="W657" i="1"/>
  <c r="W658" i="1"/>
  <c r="W659" i="1"/>
  <c r="W660" i="1"/>
  <c r="W661" i="1"/>
  <c r="W662" i="1"/>
  <c r="W663" i="1"/>
  <c r="W664" i="1"/>
  <c r="W665" i="1"/>
  <c r="W666" i="1"/>
  <c r="W667" i="1"/>
  <c r="W668" i="1"/>
  <c r="W669" i="1"/>
  <c r="W670" i="1"/>
  <c r="W671" i="1"/>
  <c r="W672" i="1"/>
  <c r="W673" i="1"/>
  <c r="W674" i="1"/>
  <c r="W675" i="1"/>
  <c r="W676" i="1"/>
  <c r="W677" i="1"/>
  <c r="W678" i="1"/>
  <c r="W679" i="1"/>
  <c r="W680" i="1"/>
  <c r="W681" i="1"/>
  <c r="W682" i="1"/>
  <c r="W683" i="1"/>
  <c r="W684" i="1"/>
  <c r="W685" i="1"/>
  <c r="W686" i="1"/>
  <c r="W687" i="1"/>
  <c r="W688" i="1"/>
  <c r="W689" i="1"/>
  <c r="W690" i="1"/>
  <c r="W691" i="1"/>
  <c r="W692" i="1"/>
  <c r="W693" i="1"/>
  <c r="W694" i="1"/>
  <c r="W695" i="1"/>
  <c r="W696" i="1"/>
  <c r="W697" i="1"/>
  <c r="W698" i="1"/>
  <c r="W699" i="1"/>
  <c r="W700" i="1"/>
  <c r="W701" i="1"/>
  <c r="W702" i="1"/>
  <c r="W703" i="1"/>
  <c r="W704" i="1"/>
  <c r="W705" i="1"/>
  <c r="W706" i="1"/>
  <c r="W707" i="1"/>
  <c r="W708" i="1"/>
  <c r="W709" i="1"/>
  <c r="W710" i="1"/>
  <c r="W711" i="1"/>
  <c r="W712" i="1"/>
  <c r="W713" i="1"/>
  <c r="W714" i="1"/>
  <c r="W715" i="1"/>
  <c r="W716" i="1"/>
  <c r="W717" i="1"/>
  <c r="W718" i="1"/>
  <c r="W719" i="1"/>
  <c r="W720" i="1"/>
  <c r="W721" i="1"/>
  <c r="W722" i="1"/>
  <c r="W723" i="1"/>
  <c r="W724" i="1"/>
  <c r="AE21" i="1"/>
  <c r="X4" i="1"/>
  <c r="X5" i="1"/>
  <c r="X6" i="1"/>
  <c r="X7" i="1"/>
  <c r="X8" i="1"/>
  <c r="X9" i="1"/>
  <c r="X10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X41" i="1"/>
  <c r="X42" i="1"/>
  <c r="X43" i="1"/>
  <c r="X44" i="1"/>
  <c r="X45" i="1"/>
  <c r="X46" i="1"/>
  <c r="X47" i="1"/>
  <c r="X48" i="1"/>
  <c r="X49" i="1"/>
  <c r="X50" i="1"/>
  <c r="X51" i="1"/>
  <c r="X52" i="1"/>
  <c r="X53" i="1"/>
  <c r="X54" i="1"/>
  <c r="X55" i="1"/>
  <c r="X56" i="1"/>
  <c r="X57" i="1"/>
  <c r="X58" i="1"/>
  <c r="X59" i="1"/>
  <c r="X60" i="1"/>
  <c r="X61" i="1"/>
  <c r="X62" i="1"/>
  <c r="X63" i="1"/>
  <c r="X64" i="1"/>
  <c r="X65" i="1"/>
  <c r="X66" i="1"/>
  <c r="X67" i="1"/>
  <c r="X68" i="1"/>
  <c r="X69" i="1"/>
  <c r="X70" i="1"/>
  <c r="X71" i="1"/>
  <c r="X72" i="1"/>
  <c r="X73" i="1"/>
  <c r="X74" i="1"/>
  <c r="X75" i="1"/>
  <c r="X76" i="1"/>
  <c r="X77" i="1"/>
  <c r="X78" i="1"/>
  <c r="X79" i="1"/>
  <c r="X80" i="1"/>
  <c r="X81" i="1"/>
  <c r="X82" i="1"/>
  <c r="X83" i="1"/>
  <c r="X84" i="1"/>
  <c r="X85" i="1"/>
  <c r="X86" i="1"/>
  <c r="X87" i="1"/>
  <c r="X88" i="1"/>
  <c r="X89" i="1"/>
  <c r="X90" i="1"/>
  <c r="X91" i="1"/>
  <c r="X92" i="1"/>
  <c r="X93" i="1"/>
  <c r="X94" i="1"/>
  <c r="X95" i="1"/>
  <c r="X96" i="1"/>
  <c r="X97" i="1"/>
  <c r="X98" i="1"/>
  <c r="X99" i="1"/>
  <c r="X100" i="1"/>
  <c r="X101" i="1"/>
  <c r="X102" i="1"/>
  <c r="X103" i="1"/>
  <c r="X104" i="1"/>
  <c r="X105" i="1"/>
  <c r="X106" i="1"/>
  <c r="X107" i="1"/>
  <c r="X108" i="1"/>
  <c r="X109" i="1"/>
  <c r="X110" i="1"/>
  <c r="X111" i="1"/>
  <c r="X112" i="1"/>
  <c r="X113" i="1"/>
  <c r="X114" i="1"/>
  <c r="X115" i="1"/>
  <c r="X116" i="1"/>
  <c r="X117" i="1"/>
  <c r="X118" i="1"/>
  <c r="X119" i="1"/>
  <c r="X120" i="1"/>
  <c r="X121" i="1"/>
  <c r="X122" i="1"/>
  <c r="X123" i="1"/>
  <c r="X124" i="1"/>
  <c r="X125" i="1"/>
  <c r="X126" i="1"/>
  <c r="X127" i="1"/>
  <c r="X128" i="1"/>
  <c r="X129" i="1"/>
  <c r="X130" i="1"/>
  <c r="X131" i="1"/>
  <c r="X132" i="1"/>
  <c r="X133" i="1"/>
  <c r="X134" i="1"/>
  <c r="X135" i="1"/>
  <c r="X136" i="1"/>
  <c r="X137" i="1"/>
  <c r="X138" i="1"/>
  <c r="X139" i="1"/>
  <c r="X140" i="1"/>
  <c r="X141" i="1"/>
  <c r="X142" i="1"/>
  <c r="X143" i="1"/>
  <c r="X144" i="1"/>
  <c r="X145" i="1"/>
  <c r="X146" i="1"/>
  <c r="X147" i="1"/>
  <c r="X148" i="1"/>
  <c r="X149" i="1"/>
  <c r="X150" i="1"/>
  <c r="X151" i="1"/>
  <c r="X152" i="1"/>
  <c r="X153" i="1"/>
  <c r="X154" i="1"/>
  <c r="X155" i="1"/>
  <c r="X156" i="1"/>
  <c r="X157" i="1"/>
  <c r="X158" i="1"/>
  <c r="X159" i="1"/>
  <c r="X160" i="1"/>
  <c r="X161" i="1"/>
  <c r="X162" i="1"/>
  <c r="X163" i="1"/>
  <c r="X164" i="1"/>
  <c r="X165" i="1"/>
  <c r="X166" i="1"/>
  <c r="X167" i="1"/>
  <c r="X168" i="1"/>
  <c r="X169" i="1"/>
  <c r="X170" i="1"/>
  <c r="X171" i="1"/>
  <c r="X172" i="1"/>
  <c r="X173" i="1"/>
  <c r="X174" i="1"/>
  <c r="X175" i="1"/>
  <c r="X176" i="1"/>
  <c r="X177" i="1"/>
  <c r="X178" i="1"/>
  <c r="X179" i="1"/>
  <c r="X180" i="1"/>
  <c r="X181" i="1"/>
  <c r="X182" i="1"/>
  <c r="X183" i="1"/>
  <c r="X184" i="1"/>
  <c r="X185" i="1"/>
  <c r="X186" i="1"/>
  <c r="X187" i="1"/>
  <c r="X188" i="1"/>
  <c r="X189" i="1"/>
  <c r="X190" i="1"/>
  <c r="X191" i="1"/>
  <c r="X192" i="1"/>
  <c r="X193" i="1"/>
  <c r="X194" i="1"/>
  <c r="X195" i="1"/>
  <c r="X196" i="1"/>
  <c r="X197" i="1"/>
  <c r="X198" i="1"/>
  <c r="X199" i="1"/>
  <c r="X200" i="1"/>
  <c r="X201" i="1"/>
  <c r="X202" i="1"/>
  <c r="X203" i="1"/>
  <c r="X204" i="1"/>
  <c r="X205" i="1"/>
  <c r="X206" i="1"/>
  <c r="X207" i="1"/>
  <c r="X208" i="1"/>
  <c r="X209" i="1"/>
  <c r="X210" i="1"/>
  <c r="X211" i="1"/>
  <c r="X212" i="1"/>
  <c r="X213" i="1"/>
  <c r="X214" i="1"/>
  <c r="X215" i="1"/>
  <c r="X216" i="1"/>
  <c r="X217" i="1"/>
  <c r="X218" i="1"/>
  <c r="X219" i="1"/>
  <c r="X220" i="1"/>
  <c r="X221" i="1"/>
  <c r="X222" i="1"/>
  <c r="X223" i="1"/>
  <c r="X224" i="1"/>
  <c r="X225" i="1"/>
  <c r="X226" i="1"/>
  <c r="X227" i="1"/>
  <c r="X228" i="1"/>
  <c r="X229" i="1"/>
  <c r="X230" i="1"/>
  <c r="X231" i="1"/>
  <c r="X232" i="1"/>
  <c r="X233" i="1"/>
  <c r="X234" i="1"/>
  <c r="X235" i="1"/>
  <c r="X236" i="1"/>
  <c r="X237" i="1"/>
  <c r="X238" i="1"/>
  <c r="X239" i="1"/>
  <c r="X240" i="1"/>
  <c r="X241" i="1"/>
  <c r="X242" i="1"/>
  <c r="X243" i="1"/>
  <c r="X244" i="1"/>
  <c r="X245" i="1"/>
  <c r="X246" i="1"/>
  <c r="X247" i="1"/>
  <c r="X248" i="1"/>
  <c r="X249" i="1"/>
  <c r="X250" i="1"/>
  <c r="X251" i="1"/>
  <c r="X252" i="1"/>
  <c r="X253" i="1"/>
  <c r="X254" i="1"/>
  <c r="X255" i="1"/>
  <c r="X256" i="1"/>
  <c r="X257" i="1"/>
  <c r="X258" i="1"/>
  <c r="X259" i="1"/>
  <c r="X260" i="1"/>
  <c r="X261" i="1"/>
  <c r="X262" i="1"/>
  <c r="X263" i="1"/>
  <c r="X264" i="1"/>
  <c r="X265" i="1"/>
  <c r="X266" i="1"/>
  <c r="X267" i="1"/>
  <c r="X268" i="1"/>
  <c r="X269" i="1"/>
  <c r="X270" i="1"/>
  <c r="X271" i="1"/>
  <c r="X272" i="1"/>
  <c r="X273" i="1"/>
  <c r="X274" i="1"/>
  <c r="X275" i="1"/>
  <c r="X276" i="1"/>
  <c r="X277" i="1"/>
  <c r="X278" i="1"/>
  <c r="X279" i="1"/>
  <c r="X280" i="1"/>
  <c r="X281" i="1"/>
  <c r="X282" i="1"/>
  <c r="X283" i="1"/>
  <c r="X284" i="1"/>
  <c r="X285" i="1"/>
  <c r="X286" i="1"/>
  <c r="X287" i="1"/>
  <c r="X288" i="1"/>
  <c r="X289" i="1"/>
  <c r="X290" i="1"/>
  <c r="X291" i="1"/>
  <c r="X292" i="1"/>
  <c r="X293" i="1"/>
  <c r="X294" i="1"/>
  <c r="X295" i="1"/>
  <c r="X296" i="1"/>
  <c r="X297" i="1"/>
  <c r="X298" i="1"/>
  <c r="X299" i="1"/>
  <c r="X300" i="1"/>
  <c r="X301" i="1"/>
  <c r="X302" i="1"/>
  <c r="X303" i="1"/>
  <c r="X304" i="1"/>
  <c r="X305" i="1"/>
  <c r="X306" i="1"/>
  <c r="X307" i="1"/>
  <c r="X308" i="1"/>
  <c r="X309" i="1"/>
  <c r="X310" i="1"/>
  <c r="X311" i="1"/>
  <c r="X312" i="1"/>
  <c r="X313" i="1"/>
  <c r="X314" i="1"/>
  <c r="X315" i="1"/>
  <c r="X316" i="1"/>
  <c r="X317" i="1"/>
  <c r="X318" i="1"/>
  <c r="X319" i="1"/>
  <c r="X320" i="1"/>
  <c r="X321" i="1"/>
  <c r="X322" i="1"/>
  <c r="X323" i="1"/>
  <c r="X324" i="1"/>
  <c r="X325" i="1"/>
  <c r="X326" i="1"/>
  <c r="X327" i="1"/>
  <c r="X328" i="1"/>
  <c r="X329" i="1"/>
  <c r="X330" i="1"/>
  <c r="X331" i="1"/>
  <c r="X332" i="1"/>
  <c r="X333" i="1"/>
  <c r="X334" i="1"/>
  <c r="X335" i="1"/>
  <c r="X336" i="1"/>
  <c r="X337" i="1"/>
  <c r="X338" i="1"/>
  <c r="X339" i="1"/>
  <c r="X340" i="1"/>
  <c r="X341" i="1"/>
  <c r="X342" i="1"/>
  <c r="X343" i="1"/>
  <c r="X344" i="1"/>
  <c r="X345" i="1"/>
  <c r="X346" i="1"/>
  <c r="X347" i="1"/>
  <c r="X348" i="1"/>
  <c r="X349" i="1"/>
  <c r="X350" i="1"/>
  <c r="X351" i="1"/>
  <c r="X352" i="1"/>
  <c r="X353" i="1"/>
  <c r="X354" i="1"/>
  <c r="X355" i="1"/>
  <c r="X356" i="1"/>
  <c r="X357" i="1"/>
  <c r="X358" i="1"/>
  <c r="X359" i="1"/>
  <c r="X360" i="1"/>
  <c r="X361" i="1"/>
  <c r="X362" i="1"/>
  <c r="X363" i="1"/>
  <c r="X364" i="1"/>
  <c r="X365" i="1"/>
  <c r="X366" i="1"/>
  <c r="X367" i="1"/>
  <c r="X368" i="1"/>
  <c r="X369" i="1"/>
  <c r="X370" i="1"/>
  <c r="X371" i="1"/>
  <c r="X372" i="1"/>
  <c r="X373" i="1"/>
  <c r="X374" i="1"/>
  <c r="X375" i="1"/>
  <c r="X376" i="1"/>
  <c r="X377" i="1"/>
  <c r="X378" i="1"/>
  <c r="X379" i="1"/>
  <c r="X380" i="1"/>
  <c r="X381" i="1"/>
  <c r="X382" i="1"/>
  <c r="X383" i="1"/>
  <c r="X384" i="1"/>
  <c r="X385" i="1"/>
  <c r="X386" i="1"/>
  <c r="X387" i="1"/>
  <c r="X388" i="1"/>
  <c r="X389" i="1"/>
  <c r="X390" i="1"/>
  <c r="X391" i="1"/>
  <c r="X392" i="1"/>
  <c r="X393" i="1"/>
  <c r="X394" i="1"/>
  <c r="X395" i="1"/>
  <c r="X396" i="1"/>
  <c r="X397" i="1"/>
  <c r="X398" i="1"/>
  <c r="X399" i="1"/>
  <c r="X400" i="1"/>
  <c r="X401" i="1"/>
  <c r="X402" i="1"/>
  <c r="X403" i="1"/>
  <c r="X404" i="1"/>
  <c r="X405" i="1"/>
  <c r="X406" i="1"/>
  <c r="X407" i="1"/>
  <c r="X408" i="1"/>
  <c r="X409" i="1"/>
  <c r="X410" i="1"/>
  <c r="X411" i="1"/>
  <c r="X412" i="1"/>
  <c r="X413" i="1"/>
  <c r="X414" i="1"/>
  <c r="X415" i="1"/>
  <c r="X416" i="1"/>
  <c r="X417" i="1"/>
  <c r="X418" i="1"/>
  <c r="X419" i="1"/>
  <c r="X420" i="1"/>
  <c r="X421" i="1"/>
  <c r="X422" i="1"/>
  <c r="X423" i="1"/>
  <c r="X424" i="1"/>
  <c r="X425" i="1"/>
  <c r="X426" i="1"/>
  <c r="X427" i="1"/>
  <c r="X428" i="1"/>
  <c r="X429" i="1"/>
  <c r="X430" i="1"/>
  <c r="X431" i="1"/>
  <c r="X432" i="1"/>
  <c r="X433" i="1"/>
  <c r="X434" i="1"/>
  <c r="X435" i="1"/>
  <c r="X436" i="1"/>
  <c r="X437" i="1"/>
  <c r="X438" i="1"/>
  <c r="X439" i="1"/>
  <c r="X440" i="1"/>
  <c r="X441" i="1"/>
  <c r="X442" i="1"/>
  <c r="X443" i="1"/>
  <c r="X444" i="1"/>
  <c r="X445" i="1"/>
  <c r="X446" i="1"/>
  <c r="X447" i="1"/>
  <c r="X448" i="1"/>
  <c r="X449" i="1"/>
  <c r="X450" i="1"/>
  <c r="X451" i="1"/>
  <c r="X452" i="1"/>
  <c r="X453" i="1"/>
  <c r="X454" i="1"/>
  <c r="X455" i="1"/>
  <c r="X456" i="1"/>
  <c r="X457" i="1"/>
  <c r="X458" i="1"/>
  <c r="X459" i="1"/>
  <c r="X460" i="1"/>
  <c r="X461" i="1"/>
  <c r="X462" i="1"/>
  <c r="X463" i="1"/>
  <c r="X464" i="1"/>
  <c r="X465" i="1"/>
  <c r="X466" i="1"/>
  <c r="X467" i="1"/>
  <c r="X468" i="1"/>
  <c r="X469" i="1"/>
  <c r="X470" i="1"/>
  <c r="X471" i="1"/>
  <c r="X472" i="1"/>
  <c r="X473" i="1"/>
  <c r="X474" i="1"/>
  <c r="X475" i="1"/>
  <c r="X476" i="1"/>
  <c r="X477" i="1"/>
  <c r="X478" i="1"/>
  <c r="X479" i="1"/>
  <c r="X480" i="1"/>
  <c r="X481" i="1"/>
  <c r="X482" i="1"/>
  <c r="X483" i="1"/>
  <c r="X484" i="1"/>
  <c r="X485" i="1"/>
  <c r="X486" i="1"/>
  <c r="X487" i="1"/>
  <c r="X488" i="1"/>
  <c r="X489" i="1"/>
  <c r="X490" i="1"/>
  <c r="X491" i="1"/>
  <c r="X492" i="1"/>
  <c r="X493" i="1"/>
  <c r="X494" i="1"/>
  <c r="X495" i="1"/>
  <c r="X496" i="1"/>
  <c r="X497" i="1"/>
  <c r="X498" i="1"/>
  <c r="X499" i="1"/>
  <c r="X500" i="1"/>
  <c r="X501" i="1"/>
  <c r="X502" i="1"/>
  <c r="X503" i="1"/>
  <c r="X504" i="1"/>
  <c r="X505" i="1"/>
  <c r="X506" i="1"/>
  <c r="X507" i="1"/>
  <c r="X508" i="1"/>
  <c r="X509" i="1"/>
  <c r="X510" i="1"/>
  <c r="X511" i="1"/>
  <c r="X512" i="1"/>
  <c r="X513" i="1"/>
  <c r="X514" i="1"/>
  <c r="X515" i="1"/>
  <c r="X516" i="1"/>
  <c r="X517" i="1"/>
  <c r="X518" i="1"/>
  <c r="X519" i="1"/>
  <c r="X520" i="1"/>
  <c r="X521" i="1"/>
  <c r="X522" i="1"/>
  <c r="X523" i="1"/>
  <c r="X524" i="1"/>
  <c r="X525" i="1"/>
  <c r="X526" i="1"/>
  <c r="X527" i="1"/>
  <c r="X528" i="1"/>
  <c r="X529" i="1"/>
  <c r="X530" i="1"/>
  <c r="X531" i="1"/>
  <c r="X532" i="1"/>
  <c r="X533" i="1"/>
  <c r="X534" i="1"/>
  <c r="X535" i="1"/>
  <c r="X536" i="1"/>
  <c r="X537" i="1"/>
  <c r="X538" i="1"/>
  <c r="X539" i="1"/>
  <c r="X540" i="1"/>
  <c r="X541" i="1"/>
  <c r="X542" i="1"/>
  <c r="X543" i="1"/>
  <c r="X544" i="1"/>
  <c r="X545" i="1"/>
  <c r="X546" i="1"/>
  <c r="X547" i="1"/>
  <c r="X548" i="1"/>
  <c r="X549" i="1"/>
  <c r="X550" i="1"/>
  <c r="X551" i="1"/>
  <c r="X552" i="1"/>
  <c r="X553" i="1"/>
  <c r="X554" i="1"/>
  <c r="X555" i="1"/>
  <c r="X556" i="1"/>
  <c r="X557" i="1"/>
  <c r="X558" i="1"/>
  <c r="X559" i="1"/>
  <c r="X560" i="1"/>
  <c r="X561" i="1"/>
  <c r="X562" i="1"/>
  <c r="X563" i="1"/>
  <c r="X564" i="1"/>
  <c r="X565" i="1"/>
  <c r="X566" i="1"/>
  <c r="X567" i="1"/>
  <c r="X568" i="1"/>
  <c r="X569" i="1"/>
  <c r="X570" i="1"/>
  <c r="X571" i="1"/>
  <c r="X572" i="1"/>
  <c r="X573" i="1"/>
  <c r="X574" i="1"/>
  <c r="X575" i="1"/>
  <c r="X576" i="1"/>
  <c r="X577" i="1"/>
  <c r="X578" i="1"/>
  <c r="X579" i="1"/>
  <c r="X580" i="1"/>
  <c r="X581" i="1"/>
  <c r="X582" i="1"/>
  <c r="X583" i="1"/>
  <c r="X584" i="1"/>
  <c r="X585" i="1"/>
  <c r="X586" i="1"/>
  <c r="X587" i="1"/>
  <c r="X588" i="1"/>
  <c r="X589" i="1"/>
  <c r="X590" i="1"/>
  <c r="X591" i="1"/>
  <c r="X592" i="1"/>
  <c r="X593" i="1"/>
  <c r="X594" i="1"/>
  <c r="X595" i="1"/>
  <c r="X596" i="1"/>
  <c r="X597" i="1"/>
  <c r="X598" i="1"/>
  <c r="X599" i="1"/>
  <c r="X600" i="1"/>
  <c r="X601" i="1"/>
  <c r="X602" i="1"/>
  <c r="X603" i="1"/>
  <c r="X604" i="1"/>
  <c r="X605" i="1"/>
  <c r="X606" i="1"/>
  <c r="X607" i="1"/>
  <c r="X608" i="1"/>
  <c r="X609" i="1"/>
  <c r="X610" i="1"/>
  <c r="X611" i="1"/>
  <c r="X612" i="1"/>
  <c r="X613" i="1"/>
  <c r="X614" i="1"/>
  <c r="X615" i="1"/>
  <c r="X616" i="1"/>
  <c r="X617" i="1"/>
  <c r="X618" i="1"/>
  <c r="X619" i="1"/>
  <c r="X620" i="1"/>
  <c r="X621" i="1"/>
  <c r="X622" i="1"/>
  <c r="X623" i="1"/>
  <c r="X624" i="1"/>
  <c r="X625" i="1"/>
  <c r="X626" i="1"/>
  <c r="X627" i="1"/>
  <c r="X628" i="1"/>
  <c r="X629" i="1"/>
  <c r="X630" i="1"/>
  <c r="X631" i="1"/>
  <c r="X632" i="1"/>
  <c r="X633" i="1"/>
  <c r="X634" i="1"/>
  <c r="X635" i="1"/>
  <c r="X636" i="1"/>
  <c r="X637" i="1"/>
  <c r="X638" i="1"/>
  <c r="X639" i="1"/>
  <c r="X640" i="1"/>
  <c r="X641" i="1"/>
  <c r="X642" i="1"/>
  <c r="X643" i="1"/>
  <c r="X644" i="1"/>
  <c r="X645" i="1"/>
  <c r="X646" i="1"/>
  <c r="X647" i="1"/>
  <c r="X648" i="1"/>
  <c r="X649" i="1"/>
  <c r="X650" i="1"/>
  <c r="X651" i="1"/>
  <c r="X652" i="1"/>
  <c r="X653" i="1"/>
  <c r="X654" i="1"/>
  <c r="X655" i="1"/>
  <c r="X656" i="1"/>
  <c r="X657" i="1"/>
  <c r="X658" i="1"/>
  <c r="X659" i="1"/>
  <c r="X660" i="1"/>
  <c r="X661" i="1"/>
  <c r="X662" i="1"/>
  <c r="X663" i="1"/>
  <c r="X664" i="1"/>
  <c r="X665" i="1"/>
  <c r="X666" i="1"/>
  <c r="X667" i="1"/>
  <c r="X668" i="1"/>
  <c r="X669" i="1"/>
  <c r="X670" i="1"/>
  <c r="X671" i="1"/>
  <c r="X672" i="1"/>
  <c r="X673" i="1"/>
  <c r="X674" i="1"/>
  <c r="X675" i="1"/>
  <c r="X676" i="1"/>
  <c r="X677" i="1"/>
  <c r="X678" i="1"/>
  <c r="X679" i="1"/>
  <c r="X680" i="1"/>
  <c r="X681" i="1"/>
  <c r="X682" i="1"/>
  <c r="X683" i="1"/>
  <c r="X684" i="1"/>
  <c r="X685" i="1"/>
  <c r="X686" i="1"/>
  <c r="X687" i="1"/>
  <c r="X688" i="1"/>
  <c r="X689" i="1"/>
  <c r="X690" i="1"/>
  <c r="X691" i="1"/>
  <c r="X692" i="1"/>
  <c r="X693" i="1"/>
  <c r="X694" i="1"/>
  <c r="X695" i="1"/>
  <c r="X696" i="1"/>
  <c r="X697" i="1"/>
  <c r="X698" i="1"/>
  <c r="X699" i="1"/>
  <c r="X700" i="1"/>
  <c r="X701" i="1"/>
  <c r="X702" i="1"/>
  <c r="X703" i="1"/>
  <c r="X704" i="1"/>
  <c r="X705" i="1"/>
  <c r="X706" i="1"/>
  <c r="X707" i="1"/>
  <c r="X708" i="1"/>
  <c r="X709" i="1"/>
  <c r="X710" i="1"/>
  <c r="X711" i="1"/>
  <c r="X712" i="1"/>
  <c r="X713" i="1"/>
  <c r="X714" i="1"/>
  <c r="X715" i="1"/>
  <c r="X716" i="1"/>
  <c r="X717" i="1"/>
  <c r="X718" i="1"/>
  <c r="X719" i="1"/>
  <c r="X720" i="1"/>
  <c r="X721" i="1"/>
  <c r="X722" i="1"/>
  <c r="X723" i="1"/>
  <c r="X724" i="1"/>
  <c r="AA4" i="1" a="1"/>
  <c r="AA4" i="1" s="1"/>
  <c r="V4" i="1" s="1" a="1"/>
  <c r="V4" i="1" s="1"/>
  <c r="Z693" i="1"/>
  <c r="AI27" i="1" l="1"/>
  <c r="AI22" i="1"/>
  <c r="AI23" i="1"/>
  <c r="AI21" i="1"/>
  <c r="AI26" i="1"/>
  <c r="AI25" i="1"/>
  <c r="AI24" i="1"/>
  <c r="V713" i="1" a="1"/>
  <c r="V713" i="1" s="1"/>
  <c r="V702" i="1" a="1"/>
  <c r="V702" i="1" s="1"/>
  <c r="V690" i="1" a="1"/>
  <c r="V690" i="1" s="1"/>
  <c r="V679" i="1" a="1"/>
  <c r="V679" i="1" s="1"/>
  <c r="V669" i="1" a="1"/>
  <c r="V669" i="1" s="1"/>
  <c r="V657" i="1" a="1"/>
  <c r="V657" i="1" s="1"/>
  <c r="V645" i="1" a="1"/>
  <c r="V645" i="1" s="1"/>
  <c r="V634" i="1" a="1"/>
  <c r="V634" i="1" s="1"/>
  <c r="V623" i="1" a="1"/>
  <c r="V623" i="1" s="1"/>
  <c r="V611" i="1" a="1"/>
  <c r="V611" i="1" s="1"/>
  <c r="V600" i="1" a="1"/>
  <c r="V600" i="1" s="1"/>
  <c r="V588" i="1" a="1"/>
  <c r="V588" i="1" s="1"/>
  <c r="V576" i="1" a="1"/>
  <c r="V576" i="1" s="1"/>
  <c r="V564" i="1" a="1"/>
  <c r="V564" i="1" s="1"/>
  <c r="V553" i="1" a="1"/>
  <c r="V553" i="1" s="1"/>
  <c r="V541" i="1" a="1"/>
  <c r="V541" i="1" s="1"/>
  <c r="V529" i="1" a="1"/>
  <c r="V529" i="1" s="1"/>
  <c r="V518" i="1" a="1"/>
  <c r="V518" i="1" s="1"/>
  <c r="V506" i="1" a="1"/>
  <c r="V506" i="1" s="1"/>
  <c r="V494" i="1" a="1"/>
  <c r="V494" i="1" s="1"/>
  <c r="V482" i="1" a="1"/>
  <c r="V482" i="1" s="1"/>
  <c r="V470" i="1" a="1"/>
  <c r="V470" i="1" s="1"/>
  <c r="V458" i="1" a="1"/>
  <c r="V458" i="1" s="1"/>
  <c r="V446" i="1" a="1"/>
  <c r="V446" i="1" s="1"/>
  <c r="V434" i="1" a="1"/>
  <c r="V434" i="1" s="1"/>
  <c r="V422" i="1" a="1"/>
  <c r="V422" i="1" s="1"/>
  <c r="V410" i="1" a="1"/>
  <c r="V410" i="1" s="1"/>
  <c r="V398" i="1" a="1"/>
  <c r="V398" i="1" s="1"/>
  <c r="V386" i="1" a="1"/>
  <c r="V386" i="1" s="1"/>
  <c r="V374" i="1" a="1"/>
  <c r="V374" i="1" s="1"/>
  <c r="V362" i="1" a="1"/>
  <c r="V362" i="1" s="1"/>
  <c r="V350" i="1" a="1"/>
  <c r="V350" i="1" s="1"/>
  <c r="V338" i="1" a="1"/>
  <c r="V338" i="1" s="1"/>
  <c r="V326" i="1" a="1"/>
  <c r="V326" i="1" s="1"/>
  <c r="V314" i="1" a="1"/>
  <c r="V314" i="1" s="1"/>
  <c r="V302" i="1" a="1"/>
  <c r="V302" i="1" s="1"/>
  <c r="V290" i="1" a="1"/>
  <c r="V290" i="1" s="1"/>
  <c r="V278" i="1" a="1"/>
  <c r="V278" i="1" s="1"/>
  <c r="V266" i="1" a="1"/>
  <c r="V266" i="1" s="1"/>
  <c r="V254" i="1" a="1"/>
  <c r="V254" i="1" s="1"/>
  <c r="V242" i="1" a="1"/>
  <c r="V242" i="1" s="1"/>
  <c r="V230" i="1" a="1"/>
  <c r="V230" i="1" s="1"/>
  <c r="V218" i="1" a="1"/>
  <c r="V218" i="1" s="1"/>
  <c r="V206" i="1" a="1"/>
  <c r="V206" i="1" s="1"/>
  <c r="V194" i="1" a="1"/>
  <c r="V194" i="1" s="1"/>
  <c r="V182" i="1" a="1"/>
  <c r="V182" i="1" s="1"/>
  <c r="V170" i="1" a="1"/>
  <c r="V170" i="1" s="1"/>
  <c r="V158" i="1" a="1"/>
  <c r="V158" i="1" s="1"/>
  <c r="V146" i="1" a="1"/>
  <c r="V146" i="1" s="1"/>
  <c r="V134" i="1" a="1"/>
  <c r="V134" i="1" s="1"/>
  <c r="V122" i="1" a="1"/>
  <c r="V122" i="1" s="1"/>
  <c r="V110" i="1" a="1"/>
  <c r="V110" i="1" s="1"/>
  <c r="V98" i="1" a="1"/>
  <c r="V98" i="1" s="1"/>
  <c r="V86" i="1" a="1"/>
  <c r="V86" i="1" s="1"/>
  <c r="V63" i="1" a="1"/>
  <c r="V63" i="1" s="1"/>
  <c r="V51" i="1" a="1"/>
  <c r="V51" i="1" s="1"/>
  <c r="V39" i="1" a="1"/>
  <c r="V39" i="1" s="1"/>
  <c r="V27" i="1" a="1"/>
  <c r="V27" i="1" s="1"/>
  <c r="V15" i="1" a="1"/>
  <c r="V15" i="1" s="1"/>
  <c r="V528" i="1" a="1"/>
  <c r="V528" i="1" s="1"/>
  <c r="V421" i="1" a="1"/>
  <c r="V421" i="1" s="1"/>
  <c r="V337" i="1" a="1"/>
  <c r="V337" i="1" s="1"/>
  <c r="V241" i="1" a="1"/>
  <c r="V241" i="1" s="1"/>
  <c r="V181" i="1" a="1"/>
  <c r="V181" i="1" s="1"/>
  <c r="V121" i="1" a="1"/>
  <c r="V121" i="1" s="1"/>
  <c r="V74" i="1" a="1"/>
  <c r="V74" i="1" s="1"/>
  <c r="V689" i="1" a="1"/>
  <c r="V689" i="1" s="1"/>
  <c r="V632" i="1" a="1"/>
  <c r="V632" i="1" s="1"/>
  <c r="V562" i="1" a="1"/>
  <c r="V562" i="1" s="1"/>
  <c r="V480" i="1" a="1"/>
  <c r="V480" i="1" s="1"/>
  <c r="V408" i="1" a="1"/>
  <c r="V408" i="1" s="1"/>
  <c r="V336" i="1" a="1"/>
  <c r="V336" i="1" s="1"/>
  <c r="V264" i="1" a="1"/>
  <c r="V264" i="1" s="1"/>
  <c r="V204" i="1" a="1"/>
  <c r="V204" i="1" s="1"/>
  <c r="V180" i="1" a="1"/>
  <c r="V180" i="1" s="1"/>
  <c r="V144" i="1" a="1"/>
  <c r="V144" i="1" s="1"/>
  <c r="V120" i="1" a="1"/>
  <c r="V120" i="1" s="1"/>
  <c r="V84" i="1" a="1"/>
  <c r="V84" i="1" s="1"/>
  <c r="V13" i="1" a="1"/>
  <c r="V13" i="1" s="1"/>
  <c r="V722" i="1" a="1"/>
  <c r="V722" i="1" s="1"/>
  <c r="V710" i="1" a="1"/>
  <c r="V710" i="1" s="1"/>
  <c r="V699" i="1" a="1"/>
  <c r="V699" i="1" s="1"/>
  <c r="V688" i="1" a="1"/>
  <c r="V688" i="1" s="1"/>
  <c r="V677" i="1" a="1"/>
  <c r="V677" i="1" s="1"/>
  <c r="V666" i="1" a="1"/>
  <c r="V666" i="1" s="1"/>
  <c r="V654" i="1" a="1"/>
  <c r="V654" i="1" s="1"/>
  <c r="V642" i="1" a="1"/>
  <c r="V642" i="1" s="1"/>
  <c r="V631" i="1" a="1"/>
  <c r="V631" i="1" s="1"/>
  <c r="V620" i="1" a="1"/>
  <c r="V620" i="1" s="1"/>
  <c r="V608" i="1" a="1"/>
  <c r="V608" i="1" s="1"/>
  <c r="V597" i="1" a="1"/>
  <c r="V597" i="1" s="1"/>
  <c r="V585" i="1" a="1"/>
  <c r="V585" i="1" s="1"/>
  <c r="V573" i="1" a="1"/>
  <c r="V573" i="1" s="1"/>
  <c r="V561" i="1" a="1"/>
  <c r="V561" i="1" s="1"/>
  <c r="V550" i="1" a="1"/>
  <c r="V550" i="1" s="1"/>
  <c r="V538" i="1" a="1"/>
  <c r="V538" i="1" s="1"/>
  <c r="V526" i="1" a="1"/>
  <c r="V526" i="1" s="1"/>
  <c r="V515" i="1" a="1"/>
  <c r="V515" i="1" s="1"/>
  <c r="V503" i="1" a="1"/>
  <c r="V503" i="1" s="1"/>
  <c r="V491" i="1" a="1"/>
  <c r="V491" i="1" s="1"/>
  <c r="V479" i="1" a="1"/>
  <c r="V479" i="1" s="1"/>
  <c r="V467" i="1" a="1"/>
  <c r="V467" i="1" s="1"/>
  <c r="V455" i="1" a="1"/>
  <c r="V455" i="1" s="1"/>
  <c r="V443" i="1" a="1"/>
  <c r="V443" i="1" s="1"/>
  <c r="V431" i="1" a="1"/>
  <c r="V431" i="1" s="1"/>
  <c r="V419" i="1" a="1"/>
  <c r="V419" i="1" s="1"/>
  <c r="V407" i="1" a="1"/>
  <c r="V407" i="1" s="1"/>
  <c r="V395" i="1" a="1"/>
  <c r="V395" i="1" s="1"/>
  <c r="V383" i="1" a="1"/>
  <c r="V383" i="1" s="1"/>
  <c r="V371" i="1" a="1"/>
  <c r="V371" i="1" s="1"/>
  <c r="V359" i="1" a="1"/>
  <c r="V359" i="1" s="1"/>
  <c r="V347" i="1" a="1"/>
  <c r="V347" i="1" s="1"/>
  <c r="V335" i="1" a="1"/>
  <c r="V335" i="1" s="1"/>
  <c r="V323" i="1" a="1"/>
  <c r="V323" i="1" s="1"/>
  <c r="V311" i="1" a="1"/>
  <c r="V311" i="1" s="1"/>
  <c r="V299" i="1" a="1"/>
  <c r="V299" i="1" s="1"/>
  <c r="V287" i="1" a="1"/>
  <c r="V287" i="1" s="1"/>
  <c r="V275" i="1" a="1"/>
  <c r="V275" i="1" s="1"/>
  <c r="V263" i="1" a="1"/>
  <c r="V263" i="1" s="1"/>
  <c r="V251" i="1" a="1"/>
  <c r="V251" i="1" s="1"/>
  <c r="V239" i="1" a="1"/>
  <c r="V239" i="1" s="1"/>
  <c r="V227" i="1" a="1"/>
  <c r="V227" i="1" s="1"/>
  <c r="V215" i="1" a="1"/>
  <c r="V215" i="1" s="1"/>
  <c r="V203" i="1" a="1"/>
  <c r="V203" i="1" s="1"/>
  <c r="V191" i="1" a="1"/>
  <c r="V191" i="1" s="1"/>
  <c r="V179" i="1" a="1"/>
  <c r="V179" i="1" s="1"/>
  <c r="V167" i="1" a="1"/>
  <c r="V167" i="1" s="1"/>
  <c r="V155" i="1" a="1"/>
  <c r="V155" i="1" s="1"/>
  <c r="V143" i="1" a="1"/>
  <c r="V143" i="1" s="1"/>
  <c r="V131" i="1" a="1"/>
  <c r="V131" i="1" s="1"/>
  <c r="V119" i="1" a="1"/>
  <c r="V119" i="1" s="1"/>
  <c r="V107" i="1" a="1"/>
  <c r="V107" i="1" s="1"/>
  <c r="V95" i="1" a="1"/>
  <c r="V95" i="1" s="1"/>
  <c r="V83" i="1" a="1"/>
  <c r="V83" i="1" s="1"/>
  <c r="V72" i="1" a="1"/>
  <c r="V72" i="1" s="1"/>
  <c r="V60" i="1" a="1"/>
  <c r="V60" i="1" s="1"/>
  <c r="V48" i="1" a="1"/>
  <c r="V48" i="1" s="1"/>
  <c r="V36" i="1" a="1"/>
  <c r="V36" i="1" s="1"/>
  <c r="V24" i="1" a="1"/>
  <c r="V24" i="1" s="1"/>
  <c r="V12" i="1" a="1"/>
  <c r="V12" i="1" s="1"/>
  <c r="V701" i="1" a="1"/>
  <c r="V701" i="1" s="1"/>
  <c r="V575" i="1" a="1"/>
  <c r="V575" i="1" s="1"/>
  <c r="V445" i="1" a="1"/>
  <c r="V445" i="1" s="1"/>
  <c r="V289" i="1" a="1"/>
  <c r="V289" i="1" s="1"/>
  <c r="V85" i="1" a="1"/>
  <c r="V85" i="1" s="1"/>
  <c r="V700" i="1" a="1"/>
  <c r="V700" i="1" s="1"/>
  <c r="V609" i="1" a="1"/>
  <c r="V609" i="1" s="1"/>
  <c r="V516" i="1" a="1"/>
  <c r="V516" i="1" s="1"/>
  <c r="V420" i="1" a="1"/>
  <c r="V420" i="1" s="1"/>
  <c r="V324" i="1" a="1"/>
  <c r="V324" i="1" s="1"/>
  <c r="V252" i="1" a="1"/>
  <c r="V252" i="1" s="1"/>
  <c r="V192" i="1" a="1"/>
  <c r="V192" i="1" s="1"/>
  <c r="V156" i="1" a="1"/>
  <c r="V156" i="1" s="1"/>
  <c r="V132" i="1" a="1"/>
  <c r="V132" i="1" s="1"/>
  <c r="V108" i="1" a="1"/>
  <c r="V108" i="1" s="1"/>
  <c r="V25" i="1" a="1"/>
  <c r="V25" i="1" s="1"/>
  <c r="V721" i="1" a="1"/>
  <c r="V721" i="1" s="1"/>
  <c r="V709" i="1" a="1"/>
  <c r="V709" i="1" s="1"/>
  <c r="V698" i="1" a="1"/>
  <c r="V698" i="1" s="1"/>
  <c r="V687" i="1" a="1"/>
  <c r="V687" i="1" s="1"/>
  <c r="V676" i="1" a="1"/>
  <c r="V676" i="1" s="1"/>
  <c r="V665" i="1" a="1"/>
  <c r="V665" i="1" s="1"/>
  <c r="V653" i="1" a="1"/>
  <c r="V653" i="1" s="1"/>
  <c r="V641" i="1" a="1"/>
  <c r="V641" i="1" s="1"/>
  <c r="V630" i="1" a="1"/>
  <c r="V630" i="1" s="1"/>
  <c r="V619" i="1" a="1"/>
  <c r="V619" i="1" s="1"/>
  <c r="V607" i="1" a="1"/>
  <c r="V607" i="1" s="1"/>
  <c r="V596" i="1" a="1"/>
  <c r="V596" i="1" s="1"/>
  <c r="V584" i="1" a="1"/>
  <c r="V584" i="1" s="1"/>
  <c r="V572" i="1" a="1"/>
  <c r="V572" i="1" s="1"/>
  <c r="V560" i="1" a="1"/>
  <c r="V560" i="1" s="1"/>
  <c r="V549" i="1" a="1"/>
  <c r="V549" i="1" s="1"/>
  <c r="V537" i="1" a="1"/>
  <c r="V537" i="1" s="1"/>
  <c r="V525" i="1" a="1"/>
  <c r="V525" i="1" s="1"/>
  <c r="V514" i="1" a="1"/>
  <c r="V514" i="1" s="1"/>
  <c r="V502" i="1" a="1"/>
  <c r="V502" i="1" s="1"/>
  <c r="V490" i="1" a="1"/>
  <c r="V490" i="1" s="1"/>
  <c r="V478" i="1" a="1"/>
  <c r="V478" i="1" s="1"/>
  <c r="V466" i="1" a="1"/>
  <c r="V466" i="1" s="1"/>
  <c r="V454" i="1" a="1"/>
  <c r="V454" i="1" s="1"/>
  <c r="V442" i="1" a="1"/>
  <c r="V442" i="1" s="1"/>
  <c r="V430" i="1" a="1"/>
  <c r="V430" i="1" s="1"/>
  <c r="V418" i="1" a="1"/>
  <c r="V418" i="1" s="1"/>
  <c r="V406" i="1" a="1"/>
  <c r="V406" i="1" s="1"/>
  <c r="V394" i="1" a="1"/>
  <c r="V394" i="1" s="1"/>
  <c r="V382" i="1" a="1"/>
  <c r="V382" i="1" s="1"/>
  <c r="V370" i="1" a="1"/>
  <c r="V370" i="1" s="1"/>
  <c r="V358" i="1" a="1"/>
  <c r="V358" i="1" s="1"/>
  <c r="V346" i="1" a="1"/>
  <c r="V346" i="1" s="1"/>
  <c r="V334" i="1" a="1"/>
  <c r="V334" i="1" s="1"/>
  <c r="V322" i="1" a="1"/>
  <c r="V322" i="1" s="1"/>
  <c r="V310" i="1" a="1"/>
  <c r="V310" i="1" s="1"/>
  <c r="V298" i="1" a="1"/>
  <c r="V298" i="1" s="1"/>
  <c r="V286" i="1" a="1"/>
  <c r="V286" i="1" s="1"/>
  <c r="V274" i="1" a="1"/>
  <c r="V274" i="1" s="1"/>
  <c r="V262" i="1" a="1"/>
  <c r="V262" i="1" s="1"/>
  <c r="V250" i="1" a="1"/>
  <c r="V250" i="1" s="1"/>
  <c r="V238" i="1" a="1"/>
  <c r="V238" i="1" s="1"/>
  <c r="V226" i="1" a="1"/>
  <c r="V226" i="1" s="1"/>
  <c r="V214" i="1" a="1"/>
  <c r="V214" i="1" s="1"/>
  <c r="V202" i="1" a="1"/>
  <c r="V202" i="1" s="1"/>
  <c r="V190" i="1" a="1"/>
  <c r="V190" i="1" s="1"/>
  <c r="V178" i="1" a="1"/>
  <c r="V178" i="1" s="1"/>
  <c r="V166" i="1" a="1"/>
  <c r="V166" i="1" s="1"/>
  <c r="V154" i="1" a="1"/>
  <c r="V154" i="1" s="1"/>
  <c r="V142" i="1" a="1"/>
  <c r="V142" i="1" s="1"/>
  <c r="V130" i="1" a="1"/>
  <c r="V130" i="1" s="1"/>
  <c r="V118" i="1" a="1"/>
  <c r="V118" i="1" s="1"/>
  <c r="V106" i="1" a="1"/>
  <c r="V106" i="1" s="1"/>
  <c r="V94" i="1" a="1"/>
  <c r="V94" i="1" s="1"/>
  <c r="V82" i="1" a="1"/>
  <c r="V82" i="1" s="1"/>
  <c r="V71" i="1" a="1"/>
  <c r="V71" i="1" s="1"/>
  <c r="V59" i="1" a="1"/>
  <c r="V59" i="1" s="1"/>
  <c r="V47" i="1" a="1"/>
  <c r="V47" i="1" s="1"/>
  <c r="V35" i="1" a="1"/>
  <c r="V35" i="1" s="1"/>
  <c r="V23" i="1" a="1"/>
  <c r="V23" i="1" s="1"/>
  <c r="V11" i="1" a="1"/>
  <c r="V11" i="1" s="1"/>
  <c r="V712" i="1" a="1"/>
  <c r="V712" i="1" s="1"/>
  <c r="V644" i="1" a="1"/>
  <c r="V644" i="1" s="1"/>
  <c r="V552" i="1" a="1"/>
  <c r="V552" i="1" s="1"/>
  <c r="V457" i="1" a="1"/>
  <c r="V457" i="1" s="1"/>
  <c r="V385" i="1" a="1"/>
  <c r="V385" i="1" s="1"/>
  <c r="V277" i="1" a="1"/>
  <c r="V277" i="1" s="1"/>
  <c r="V205" i="1" a="1"/>
  <c r="V205" i="1" s="1"/>
  <c r="V133" i="1" a="1"/>
  <c r="V133" i="1" s="1"/>
  <c r="V50" i="1" a="1"/>
  <c r="V50" i="1" s="1"/>
  <c r="V667" i="1" a="1"/>
  <c r="V667" i="1" s="1"/>
  <c r="V586" i="1" a="1"/>
  <c r="V586" i="1" s="1"/>
  <c r="V492" i="1" a="1"/>
  <c r="V492" i="1" s="1"/>
  <c r="V444" i="1" a="1"/>
  <c r="V444" i="1" s="1"/>
  <c r="V348" i="1" a="1"/>
  <c r="V348" i="1" s="1"/>
  <c r="V300" i="1" a="1"/>
  <c r="V300" i="1" s="1"/>
  <c r="V228" i="1" a="1"/>
  <c r="V228" i="1" s="1"/>
  <c r="V96" i="1" a="1"/>
  <c r="V96" i="1" s="1"/>
  <c r="V720" i="1" a="1"/>
  <c r="V720" i="1" s="1"/>
  <c r="V652" i="1" a="1"/>
  <c r="V652" i="1" s="1"/>
  <c r="V571" i="1" a="1"/>
  <c r="V571" i="1" s="1"/>
  <c r="V524" i="1" a="1"/>
  <c r="V524" i="1" s="1"/>
  <c r="V501" i="1" a="1"/>
  <c r="V501" i="1" s="1"/>
  <c r="V453" i="1" a="1"/>
  <c r="V453" i="1" s="1"/>
  <c r="V441" i="1" a="1"/>
  <c r="V441" i="1" s="1"/>
  <c r="V429" i="1" a="1"/>
  <c r="V429" i="1" s="1"/>
  <c r="V417" i="1" a="1"/>
  <c r="V417" i="1" s="1"/>
  <c r="V405" i="1" a="1"/>
  <c r="V405" i="1" s="1"/>
  <c r="V393" i="1" a="1"/>
  <c r="V393" i="1" s="1"/>
  <c r="V381" i="1" a="1"/>
  <c r="V381" i="1" s="1"/>
  <c r="V369" i="1" a="1"/>
  <c r="V369" i="1" s="1"/>
  <c r="V357" i="1" a="1"/>
  <c r="V357" i="1" s="1"/>
  <c r="V345" i="1" a="1"/>
  <c r="V345" i="1" s="1"/>
  <c r="V333" i="1" a="1"/>
  <c r="V333" i="1" s="1"/>
  <c r="V321" i="1" a="1"/>
  <c r="V321" i="1" s="1"/>
  <c r="V309" i="1" a="1"/>
  <c r="V309" i="1" s="1"/>
  <c r="V297" i="1" a="1"/>
  <c r="V297" i="1" s="1"/>
  <c r="V285" i="1" a="1"/>
  <c r="V285" i="1" s="1"/>
  <c r="V273" i="1" a="1"/>
  <c r="V273" i="1" s="1"/>
  <c r="V261" i="1" a="1"/>
  <c r="V261" i="1" s="1"/>
  <c r="V249" i="1" a="1"/>
  <c r="V249" i="1" s="1"/>
  <c r="V237" i="1" a="1"/>
  <c r="V237" i="1" s="1"/>
  <c r="V225" i="1" a="1"/>
  <c r="V225" i="1" s="1"/>
  <c r="V213" i="1" a="1"/>
  <c r="V213" i="1" s="1"/>
  <c r="V201" i="1" a="1"/>
  <c r="V201" i="1" s="1"/>
  <c r="V189" i="1" a="1"/>
  <c r="V189" i="1" s="1"/>
  <c r="V177" i="1" a="1"/>
  <c r="V177" i="1" s="1"/>
  <c r="V165" i="1" a="1"/>
  <c r="V165" i="1" s="1"/>
  <c r="V153" i="1" a="1"/>
  <c r="V153" i="1" s="1"/>
  <c r="V141" i="1" a="1"/>
  <c r="V141" i="1" s="1"/>
  <c r="V129" i="1" a="1"/>
  <c r="V129" i="1" s="1"/>
  <c r="V117" i="1" a="1"/>
  <c r="V117" i="1" s="1"/>
  <c r="V105" i="1" a="1"/>
  <c r="V105" i="1" s="1"/>
  <c r="V93" i="1" a="1"/>
  <c r="V93" i="1" s="1"/>
  <c r="V81" i="1" a="1"/>
  <c r="V81" i="1" s="1"/>
  <c r="V70" i="1" a="1"/>
  <c r="V70" i="1" s="1"/>
  <c r="V58" i="1" a="1"/>
  <c r="V58" i="1" s="1"/>
  <c r="V46" i="1" a="1"/>
  <c r="V46" i="1" s="1"/>
  <c r="V34" i="1" a="1"/>
  <c r="V34" i="1" s="1"/>
  <c r="V22" i="1" a="1"/>
  <c r="V22" i="1" s="1"/>
  <c r="V10" i="1" a="1"/>
  <c r="V10" i="1" s="1"/>
  <c r="V633" i="1" a="1"/>
  <c r="V633" i="1" s="1"/>
  <c r="V540" i="1" a="1"/>
  <c r="V540" i="1" s="1"/>
  <c r="V433" i="1" a="1"/>
  <c r="V433" i="1" s="1"/>
  <c r="V349" i="1" a="1"/>
  <c r="V349" i="1" s="1"/>
  <c r="V253" i="1" a="1"/>
  <c r="V253" i="1" s="1"/>
  <c r="V169" i="1" a="1"/>
  <c r="V169" i="1" s="1"/>
  <c r="V38" i="1" a="1"/>
  <c r="V38" i="1" s="1"/>
  <c r="V643" i="1" a="1"/>
  <c r="V643" i="1" s="1"/>
  <c r="V574" i="1" a="1"/>
  <c r="V574" i="1" s="1"/>
  <c r="V504" i="1" a="1"/>
  <c r="V504" i="1" s="1"/>
  <c r="V432" i="1" a="1"/>
  <c r="V432" i="1" s="1"/>
  <c r="V360" i="1" a="1"/>
  <c r="V360" i="1" s="1"/>
  <c r="V312" i="1" a="1"/>
  <c r="V312" i="1" s="1"/>
  <c r="V240" i="1" a="1"/>
  <c r="V240" i="1" s="1"/>
  <c r="V73" i="1" a="1"/>
  <c r="V73" i="1" s="1"/>
  <c r="V697" i="1" a="1"/>
  <c r="V697" i="1" s="1"/>
  <c r="V640" i="1" a="1"/>
  <c r="V640" i="1" s="1"/>
  <c r="V559" i="1" a="1"/>
  <c r="V559" i="1" s="1"/>
  <c r="V465" i="1" a="1"/>
  <c r="V465" i="1" s="1"/>
  <c r="V719" i="1" a="1"/>
  <c r="V719" i="1" s="1"/>
  <c r="V696" i="1" a="1"/>
  <c r="V696" i="1" s="1"/>
  <c r="V685" i="1" a="1"/>
  <c r="V685" i="1" s="1"/>
  <c r="V674" i="1" a="1"/>
  <c r="V674" i="1" s="1"/>
  <c r="V663" i="1" a="1"/>
  <c r="V663" i="1" s="1"/>
  <c r="V651" i="1" a="1"/>
  <c r="V651" i="1" s="1"/>
  <c r="V639" i="1" a="1"/>
  <c r="V639" i="1" s="1"/>
  <c r="V628" i="1" a="1"/>
  <c r="V628" i="1" s="1"/>
  <c r="V617" i="1" a="1"/>
  <c r="V617" i="1" s="1"/>
  <c r="V605" i="1" a="1"/>
  <c r="V605" i="1" s="1"/>
  <c r="V594" i="1" a="1"/>
  <c r="V594" i="1" s="1"/>
  <c r="V582" i="1" a="1"/>
  <c r="V582" i="1" s="1"/>
  <c r="V570" i="1" a="1"/>
  <c r="V570" i="1" s="1"/>
  <c r="V558" i="1" a="1"/>
  <c r="V558" i="1" s="1"/>
  <c r="V547" i="1" a="1"/>
  <c r="V547" i="1" s="1"/>
  <c r="V535" i="1" a="1"/>
  <c r="V535" i="1" s="1"/>
  <c r="V523" i="1" a="1"/>
  <c r="V523" i="1" s="1"/>
  <c r="V512" i="1" a="1"/>
  <c r="V512" i="1" s="1"/>
  <c r="V500" i="1" a="1"/>
  <c r="V500" i="1" s="1"/>
  <c r="V488" i="1" a="1"/>
  <c r="V488" i="1" s="1"/>
  <c r="V476" i="1" a="1"/>
  <c r="V476" i="1" s="1"/>
  <c r="V464" i="1" a="1"/>
  <c r="V464" i="1" s="1"/>
  <c r="V452" i="1" a="1"/>
  <c r="V452" i="1" s="1"/>
  <c r="V440" i="1" a="1"/>
  <c r="V440" i="1" s="1"/>
  <c r="V428" i="1" a="1"/>
  <c r="V428" i="1" s="1"/>
  <c r="V416" i="1" a="1"/>
  <c r="V416" i="1" s="1"/>
  <c r="V404" i="1" a="1"/>
  <c r="V404" i="1" s="1"/>
  <c r="V392" i="1" a="1"/>
  <c r="V392" i="1" s="1"/>
  <c r="V380" i="1" a="1"/>
  <c r="V380" i="1" s="1"/>
  <c r="V368" i="1" a="1"/>
  <c r="V368" i="1" s="1"/>
  <c r="V356" i="1" a="1"/>
  <c r="V356" i="1" s="1"/>
  <c r="V344" i="1" a="1"/>
  <c r="V344" i="1" s="1"/>
  <c r="V332" i="1" a="1"/>
  <c r="V332" i="1" s="1"/>
  <c r="V320" i="1" a="1"/>
  <c r="V320" i="1" s="1"/>
  <c r="V308" i="1" a="1"/>
  <c r="V308" i="1" s="1"/>
  <c r="V296" i="1" a="1"/>
  <c r="V296" i="1" s="1"/>
  <c r="V284" i="1" a="1"/>
  <c r="V284" i="1" s="1"/>
  <c r="V272" i="1" a="1"/>
  <c r="V272" i="1" s="1"/>
  <c r="V260" i="1" a="1"/>
  <c r="V260" i="1" s="1"/>
  <c r="V248" i="1" a="1"/>
  <c r="V248" i="1" s="1"/>
  <c r="V236" i="1" a="1"/>
  <c r="V236" i="1" s="1"/>
  <c r="V224" i="1" a="1"/>
  <c r="V224" i="1" s="1"/>
  <c r="V212" i="1" a="1"/>
  <c r="V212" i="1" s="1"/>
  <c r="V200" i="1" a="1"/>
  <c r="V200" i="1" s="1"/>
  <c r="V188" i="1" a="1"/>
  <c r="V188" i="1" s="1"/>
  <c r="V176" i="1" a="1"/>
  <c r="V176" i="1" s="1"/>
  <c r="V164" i="1" a="1"/>
  <c r="V164" i="1" s="1"/>
  <c r="V152" i="1" a="1"/>
  <c r="V152" i="1" s="1"/>
  <c r="V140" i="1" a="1"/>
  <c r="V140" i="1" s="1"/>
  <c r="V128" i="1" a="1"/>
  <c r="V128" i="1" s="1"/>
  <c r="V116" i="1" a="1"/>
  <c r="V116" i="1" s="1"/>
  <c r="V104" i="1" a="1"/>
  <c r="V104" i="1" s="1"/>
  <c r="V92" i="1" a="1"/>
  <c r="V92" i="1" s="1"/>
  <c r="V80" i="1" a="1"/>
  <c r="V80" i="1" s="1"/>
  <c r="V69" i="1" a="1"/>
  <c r="V69" i="1" s="1"/>
  <c r="V57" i="1" a="1"/>
  <c r="V57" i="1" s="1"/>
  <c r="V45" i="1" a="1"/>
  <c r="V45" i="1" s="1"/>
  <c r="V33" i="1" a="1"/>
  <c r="V33" i="1" s="1"/>
  <c r="V21" i="1" a="1"/>
  <c r="V21" i="1" s="1"/>
  <c r="V9" i="1" a="1"/>
  <c r="V9" i="1" s="1"/>
  <c r="V668" i="1" a="1"/>
  <c r="V668" i="1" s="1"/>
  <c r="V587" i="1" a="1"/>
  <c r="V587" i="1" s="1"/>
  <c r="V505" i="1" a="1"/>
  <c r="V505" i="1" s="1"/>
  <c r="V397" i="1" a="1"/>
  <c r="V397" i="1" s="1"/>
  <c r="V301" i="1" a="1"/>
  <c r="V301" i="1" s="1"/>
  <c r="V193" i="1" a="1"/>
  <c r="V193" i="1" s="1"/>
  <c r="V26" i="1" a="1"/>
  <c r="V26" i="1" s="1"/>
  <c r="V621" i="1" a="1"/>
  <c r="V621" i="1" s="1"/>
  <c r="V539" i="1" a="1"/>
  <c r="V539" i="1" s="1"/>
  <c r="V468" i="1" a="1"/>
  <c r="V468" i="1" s="1"/>
  <c r="V384" i="1" a="1"/>
  <c r="V384" i="1" s="1"/>
  <c r="V276" i="1" a="1"/>
  <c r="V276" i="1" s="1"/>
  <c r="V37" i="1" a="1"/>
  <c r="V37" i="1" s="1"/>
  <c r="V708" i="1" a="1"/>
  <c r="V708" i="1" s="1"/>
  <c r="V664" i="1" a="1"/>
  <c r="V664" i="1" s="1"/>
  <c r="V629" i="1" a="1"/>
  <c r="V629" i="1" s="1"/>
  <c r="V595" i="1" a="1"/>
  <c r="V595" i="1" s="1"/>
  <c r="V536" i="1" a="1"/>
  <c r="V536" i="1" s="1"/>
  <c r="V477" i="1" a="1"/>
  <c r="V477" i="1" s="1"/>
  <c r="V718" i="1" a="1"/>
  <c r="V718" i="1" s="1"/>
  <c r="V707" i="1" a="1"/>
  <c r="V707" i="1" s="1"/>
  <c r="V695" i="1" a="1"/>
  <c r="V695" i="1" s="1"/>
  <c r="V684" i="1" a="1"/>
  <c r="V684" i="1" s="1"/>
  <c r="V673" i="1" a="1"/>
  <c r="V673" i="1" s="1"/>
  <c r="V662" i="1" a="1"/>
  <c r="V662" i="1" s="1"/>
  <c r="V650" i="1" a="1"/>
  <c r="V650" i="1" s="1"/>
  <c r="V638" i="1" a="1"/>
  <c r="V638" i="1" s="1"/>
  <c r="V627" i="1" a="1"/>
  <c r="V627" i="1" s="1"/>
  <c r="V616" i="1" a="1"/>
  <c r="V616" i="1" s="1"/>
  <c r="V604" i="1" a="1"/>
  <c r="V604" i="1" s="1"/>
  <c r="V593" i="1" a="1"/>
  <c r="V593" i="1" s="1"/>
  <c r="V581" i="1" a="1"/>
  <c r="V581" i="1" s="1"/>
  <c r="V569" i="1" a="1"/>
  <c r="V569" i="1" s="1"/>
  <c r="V557" i="1" a="1"/>
  <c r="V557" i="1" s="1"/>
  <c r="V546" i="1" a="1"/>
  <c r="V546" i="1" s="1"/>
  <c r="V534" i="1" a="1"/>
  <c r="V534" i="1" s="1"/>
  <c r="V522" i="1" a="1"/>
  <c r="V522" i="1" s="1"/>
  <c r="V511" i="1" a="1"/>
  <c r="V511" i="1" s="1"/>
  <c r="V499" i="1" a="1"/>
  <c r="V499" i="1" s="1"/>
  <c r="V487" i="1" a="1"/>
  <c r="V487" i="1" s="1"/>
  <c r="V475" i="1" a="1"/>
  <c r="V475" i="1" s="1"/>
  <c r="V463" i="1" a="1"/>
  <c r="V463" i="1" s="1"/>
  <c r="V451" i="1" a="1"/>
  <c r="V451" i="1" s="1"/>
  <c r="V439" i="1" a="1"/>
  <c r="V439" i="1" s="1"/>
  <c r="V427" i="1" a="1"/>
  <c r="V427" i="1" s="1"/>
  <c r="V415" i="1" a="1"/>
  <c r="V415" i="1" s="1"/>
  <c r="V403" i="1" a="1"/>
  <c r="V403" i="1" s="1"/>
  <c r="V391" i="1" a="1"/>
  <c r="V391" i="1" s="1"/>
  <c r="V379" i="1" a="1"/>
  <c r="V379" i="1" s="1"/>
  <c r="V367" i="1" a="1"/>
  <c r="V367" i="1" s="1"/>
  <c r="V355" i="1" a="1"/>
  <c r="V355" i="1" s="1"/>
  <c r="V343" i="1" a="1"/>
  <c r="V343" i="1" s="1"/>
  <c r="V331" i="1" a="1"/>
  <c r="V331" i="1" s="1"/>
  <c r="V319" i="1" a="1"/>
  <c r="V319" i="1" s="1"/>
  <c r="V307" i="1" a="1"/>
  <c r="V307" i="1" s="1"/>
  <c r="V295" i="1" a="1"/>
  <c r="V295" i="1" s="1"/>
  <c r="V283" i="1" a="1"/>
  <c r="V283" i="1" s="1"/>
  <c r="V271" i="1" a="1"/>
  <c r="V271" i="1" s="1"/>
  <c r="V259" i="1" a="1"/>
  <c r="V259" i="1" s="1"/>
  <c r="V247" i="1" a="1"/>
  <c r="V247" i="1" s="1"/>
  <c r="V235" i="1" a="1"/>
  <c r="V235" i="1" s="1"/>
  <c r="V223" i="1" a="1"/>
  <c r="V223" i="1" s="1"/>
  <c r="V211" i="1" a="1"/>
  <c r="V211" i="1" s="1"/>
  <c r="V199" i="1" a="1"/>
  <c r="V199" i="1" s="1"/>
  <c r="V187" i="1" a="1"/>
  <c r="V187" i="1" s="1"/>
  <c r="V175" i="1" a="1"/>
  <c r="V175" i="1" s="1"/>
  <c r="V163" i="1" a="1"/>
  <c r="V163" i="1" s="1"/>
  <c r="V151" i="1" a="1"/>
  <c r="V151" i="1" s="1"/>
  <c r="V139" i="1" a="1"/>
  <c r="V139" i="1" s="1"/>
  <c r="V127" i="1" a="1"/>
  <c r="V127" i="1" s="1"/>
  <c r="V115" i="1" a="1"/>
  <c r="V115" i="1" s="1"/>
  <c r="V103" i="1" a="1"/>
  <c r="V103" i="1" s="1"/>
  <c r="V91" i="1" a="1"/>
  <c r="V91" i="1" s="1"/>
  <c r="V79" i="1" a="1"/>
  <c r="V79" i="1" s="1"/>
  <c r="V68" i="1" a="1"/>
  <c r="V68" i="1" s="1"/>
  <c r="V56" i="1" a="1"/>
  <c r="V56" i="1" s="1"/>
  <c r="V44" i="1" a="1"/>
  <c r="V44" i="1" s="1"/>
  <c r="V32" i="1" a="1"/>
  <c r="V32" i="1" s="1"/>
  <c r="V20" i="1" a="1"/>
  <c r="V20" i="1" s="1"/>
  <c r="V8" i="1" a="1"/>
  <c r="V8" i="1" s="1"/>
  <c r="V724" i="1" a="1"/>
  <c r="V724" i="1" s="1"/>
  <c r="V622" i="1" a="1"/>
  <c r="V622" i="1" s="1"/>
  <c r="V481" i="1" a="1"/>
  <c r="V481" i="1" s="1"/>
  <c r="V313" i="1" a="1"/>
  <c r="V313" i="1" s="1"/>
  <c r="V97" i="1" a="1"/>
  <c r="V97" i="1" s="1"/>
  <c r="V711" i="1" a="1"/>
  <c r="V711" i="1" s="1"/>
  <c r="V551" i="1" a="1"/>
  <c r="V551" i="1" s="1"/>
  <c r="V396" i="1" a="1"/>
  <c r="V396" i="1" s="1"/>
  <c r="V49" i="1" a="1"/>
  <c r="V49" i="1" s="1"/>
  <c r="V686" i="1" a="1"/>
  <c r="V686" i="1" s="1"/>
  <c r="V618" i="1" a="1"/>
  <c r="V618" i="1" s="1"/>
  <c r="V583" i="1" a="1"/>
  <c r="V583" i="1" s="1"/>
  <c r="V513" i="1" a="1"/>
  <c r="V513" i="1" s="1"/>
  <c r="V717" i="1" a="1"/>
  <c r="V717" i="1" s="1"/>
  <c r="V706" i="1" a="1"/>
  <c r="V706" i="1" s="1"/>
  <c r="V694" i="1" a="1"/>
  <c r="V694" i="1" s="1"/>
  <c r="V683" i="1" a="1"/>
  <c r="V683" i="1" s="1"/>
  <c r="V672" i="1" a="1"/>
  <c r="V672" i="1" s="1"/>
  <c r="V661" i="1" a="1"/>
  <c r="V661" i="1" s="1"/>
  <c r="V649" i="1" a="1"/>
  <c r="V649" i="1" s="1"/>
  <c r="V637" i="1" a="1"/>
  <c r="V637" i="1" s="1"/>
  <c r="V626" i="1" a="1"/>
  <c r="V626" i="1" s="1"/>
  <c r="V615" i="1" a="1"/>
  <c r="V615" i="1" s="1"/>
  <c r="V603" i="1" a="1"/>
  <c r="V603" i="1" s="1"/>
  <c r="V592" i="1" a="1"/>
  <c r="V592" i="1" s="1"/>
  <c r="V580" i="1" a="1"/>
  <c r="V580" i="1" s="1"/>
  <c r="V568" i="1" a="1"/>
  <c r="V568" i="1" s="1"/>
  <c r="V556" i="1" a="1"/>
  <c r="V556" i="1" s="1"/>
  <c r="V545" i="1" a="1"/>
  <c r="V545" i="1" s="1"/>
  <c r="V533" i="1" a="1"/>
  <c r="V533" i="1" s="1"/>
  <c r="V510" i="1" a="1"/>
  <c r="V510" i="1" s="1"/>
  <c r="V498" i="1" a="1"/>
  <c r="V498" i="1" s="1"/>
  <c r="V486" i="1" a="1"/>
  <c r="V486" i="1" s="1"/>
  <c r="V474" i="1" a="1"/>
  <c r="V474" i="1" s="1"/>
  <c r="V462" i="1" a="1"/>
  <c r="V462" i="1" s="1"/>
  <c r="V450" i="1" a="1"/>
  <c r="V450" i="1" s="1"/>
  <c r="V438" i="1" a="1"/>
  <c r="V438" i="1" s="1"/>
  <c r="V426" i="1" a="1"/>
  <c r="V426" i="1" s="1"/>
  <c r="V414" i="1" a="1"/>
  <c r="V414" i="1" s="1"/>
  <c r="V402" i="1" a="1"/>
  <c r="V402" i="1" s="1"/>
  <c r="V390" i="1" a="1"/>
  <c r="V390" i="1" s="1"/>
  <c r="V378" i="1" a="1"/>
  <c r="V378" i="1" s="1"/>
  <c r="V366" i="1" a="1"/>
  <c r="V366" i="1" s="1"/>
  <c r="V354" i="1" a="1"/>
  <c r="V354" i="1" s="1"/>
  <c r="V342" i="1" a="1"/>
  <c r="V342" i="1" s="1"/>
  <c r="V330" i="1" a="1"/>
  <c r="V330" i="1" s="1"/>
  <c r="V318" i="1" a="1"/>
  <c r="V318" i="1" s="1"/>
  <c r="V306" i="1" a="1"/>
  <c r="V306" i="1" s="1"/>
  <c r="V294" i="1" a="1"/>
  <c r="V294" i="1" s="1"/>
  <c r="V282" i="1" a="1"/>
  <c r="V282" i="1" s="1"/>
  <c r="V270" i="1" a="1"/>
  <c r="V270" i="1" s="1"/>
  <c r="V258" i="1" a="1"/>
  <c r="V258" i="1" s="1"/>
  <c r="V246" i="1" a="1"/>
  <c r="V246" i="1" s="1"/>
  <c r="V234" i="1" a="1"/>
  <c r="V234" i="1" s="1"/>
  <c r="V222" i="1" a="1"/>
  <c r="V222" i="1" s="1"/>
  <c r="V210" i="1" a="1"/>
  <c r="V210" i="1" s="1"/>
  <c r="V198" i="1" a="1"/>
  <c r="V198" i="1" s="1"/>
  <c r="V186" i="1" a="1"/>
  <c r="V186" i="1" s="1"/>
  <c r="V174" i="1" a="1"/>
  <c r="V174" i="1" s="1"/>
  <c r="V162" i="1" a="1"/>
  <c r="V162" i="1" s="1"/>
  <c r="V150" i="1" a="1"/>
  <c r="V150" i="1" s="1"/>
  <c r="V138" i="1" a="1"/>
  <c r="V138" i="1" s="1"/>
  <c r="V126" i="1" a="1"/>
  <c r="V126" i="1" s="1"/>
  <c r="V114" i="1" a="1"/>
  <c r="V114" i="1" s="1"/>
  <c r="V102" i="1" a="1"/>
  <c r="V102" i="1" s="1"/>
  <c r="V90" i="1" a="1"/>
  <c r="V90" i="1" s="1"/>
  <c r="V78" i="1" a="1"/>
  <c r="V78" i="1" s="1"/>
  <c r="V67" i="1" a="1"/>
  <c r="V67" i="1" s="1"/>
  <c r="V55" i="1" a="1"/>
  <c r="V55" i="1" s="1"/>
  <c r="V43" i="1" a="1"/>
  <c r="V43" i="1" s="1"/>
  <c r="V31" i="1" a="1"/>
  <c r="V31" i="1" s="1"/>
  <c r="V19" i="1" a="1"/>
  <c r="V19" i="1" s="1"/>
  <c r="V7" i="1" a="1"/>
  <c r="V7" i="1" s="1"/>
  <c r="V610" i="1" a="1"/>
  <c r="V610" i="1" s="1"/>
  <c r="V517" i="1" a="1"/>
  <c r="V517" i="1" s="1"/>
  <c r="V409" i="1" a="1"/>
  <c r="V409" i="1" s="1"/>
  <c r="V325" i="1" a="1"/>
  <c r="V325" i="1" s="1"/>
  <c r="V229" i="1" a="1"/>
  <c r="V229" i="1" s="1"/>
  <c r="V157" i="1" a="1"/>
  <c r="V157" i="1" s="1"/>
  <c r="V14" i="1" a="1"/>
  <c r="V14" i="1" s="1"/>
  <c r="V655" i="1" a="1"/>
  <c r="V655" i="1" s="1"/>
  <c r="V598" i="1" a="1"/>
  <c r="V598" i="1" s="1"/>
  <c r="V527" i="1" a="1"/>
  <c r="V527" i="1" s="1"/>
  <c r="V456" i="1" a="1"/>
  <c r="V456" i="1" s="1"/>
  <c r="V372" i="1" a="1"/>
  <c r="V372" i="1" s="1"/>
  <c r="V288" i="1" a="1"/>
  <c r="V288" i="1" s="1"/>
  <c r="V216" i="1" a="1"/>
  <c r="V216" i="1" s="1"/>
  <c r="V168" i="1" a="1"/>
  <c r="V168" i="1" s="1"/>
  <c r="V61" i="1" a="1"/>
  <c r="V61" i="1" s="1"/>
  <c r="V675" i="1" a="1"/>
  <c r="V675" i="1" s="1"/>
  <c r="V606" i="1" a="1"/>
  <c r="V606" i="1" s="1"/>
  <c r="V548" i="1" a="1"/>
  <c r="V548" i="1" s="1"/>
  <c r="V489" i="1" a="1"/>
  <c r="V489" i="1" s="1"/>
  <c r="V716" i="1" a="1"/>
  <c r="V716" i="1" s="1"/>
  <c r="V705" i="1" a="1"/>
  <c r="V705" i="1" s="1"/>
  <c r="V693" i="1" a="1"/>
  <c r="V693" i="1" s="1"/>
  <c r="V682" i="1" a="1"/>
  <c r="V682" i="1" s="1"/>
  <c r="V660" i="1" a="1"/>
  <c r="V660" i="1" s="1"/>
  <c r="V648" i="1" a="1"/>
  <c r="V648" i="1" s="1"/>
  <c r="V636" i="1" a="1"/>
  <c r="V636" i="1" s="1"/>
  <c r="V625" i="1" a="1"/>
  <c r="V625" i="1" s="1"/>
  <c r="V614" i="1" a="1"/>
  <c r="V614" i="1" s="1"/>
  <c r="V591" i="1" a="1"/>
  <c r="V591" i="1" s="1"/>
  <c r="V579" i="1" a="1"/>
  <c r="V579" i="1" s="1"/>
  <c r="V567" i="1" a="1"/>
  <c r="V567" i="1" s="1"/>
  <c r="V555" i="1" a="1"/>
  <c r="V555" i="1" s="1"/>
  <c r="V544" i="1" a="1"/>
  <c r="V544" i="1" s="1"/>
  <c r="V532" i="1" a="1"/>
  <c r="V532" i="1" s="1"/>
  <c r="V521" i="1" a="1"/>
  <c r="V521" i="1" s="1"/>
  <c r="V509" i="1" a="1"/>
  <c r="V509" i="1" s="1"/>
  <c r="V497" i="1" a="1"/>
  <c r="V497" i="1" s="1"/>
  <c r="V485" i="1" a="1"/>
  <c r="V485" i="1" s="1"/>
  <c r="V473" i="1" a="1"/>
  <c r="V473" i="1" s="1"/>
  <c r="V461" i="1" a="1"/>
  <c r="V461" i="1" s="1"/>
  <c r="V449" i="1" a="1"/>
  <c r="V449" i="1" s="1"/>
  <c r="V437" i="1" a="1"/>
  <c r="V437" i="1" s="1"/>
  <c r="V425" i="1" a="1"/>
  <c r="V425" i="1" s="1"/>
  <c r="V413" i="1" a="1"/>
  <c r="V413" i="1" s="1"/>
  <c r="V401" i="1" a="1"/>
  <c r="V401" i="1" s="1"/>
  <c r="V389" i="1" a="1"/>
  <c r="V389" i="1" s="1"/>
  <c r="V377" i="1" a="1"/>
  <c r="V377" i="1" s="1"/>
  <c r="V365" i="1" a="1"/>
  <c r="V365" i="1" s="1"/>
  <c r="V353" i="1" a="1"/>
  <c r="V353" i="1" s="1"/>
  <c r="V341" i="1" a="1"/>
  <c r="V341" i="1" s="1"/>
  <c r="V329" i="1" a="1"/>
  <c r="V329" i="1" s="1"/>
  <c r="V317" i="1" a="1"/>
  <c r="V317" i="1" s="1"/>
  <c r="V305" i="1" a="1"/>
  <c r="V305" i="1" s="1"/>
  <c r="V293" i="1" a="1"/>
  <c r="V293" i="1" s="1"/>
  <c r="V281" i="1" a="1"/>
  <c r="V281" i="1" s="1"/>
  <c r="V269" i="1" a="1"/>
  <c r="V269" i="1" s="1"/>
  <c r="V257" i="1" a="1"/>
  <c r="V257" i="1" s="1"/>
  <c r="V245" i="1" a="1"/>
  <c r="V245" i="1" s="1"/>
  <c r="V233" i="1" a="1"/>
  <c r="V233" i="1" s="1"/>
  <c r="V221" i="1" a="1"/>
  <c r="V221" i="1" s="1"/>
  <c r="V209" i="1" a="1"/>
  <c r="V209" i="1" s="1"/>
  <c r="V197" i="1" a="1"/>
  <c r="V197" i="1" s="1"/>
  <c r="V185" i="1" a="1"/>
  <c r="V185" i="1" s="1"/>
  <c r="V173" i="1" a="1"/>
  <c r="V173" i="1" s="1"/>
  <c r="V161" i="1" a="1"/>
  <c r="V161" i="1" s="1"/>
  <c r="V149" i="1" a="1"/>
  <c r="V149" i="1" s="1"/>
  <c r="V137" i="1" a="1"/>
  <c r="V137" i="1" s="1"/>
  <c r="V125" i="1" a="1"/>
  <c r="V125" i="1" s="1"/>
  <c r="V113" i="1" a="1"/>
  <c r="V113" i="1" s="1"/>
  <c r="V101" i="1" a="1"/>
  <c r="V101" i="1" s="1"/>
  <c r="V89" i="1" a="1"/>
  <c r="V89" i="1" s="1"/>
  <c r="V77" i="1" a="1"/>
  <c r="V77" i="1" s="1"/>
  <c r="V66" i="1" a="1"/>
  <c r="V66" i="1" s="1"/>
  <c r="V54" i="1" a="1"/>
  <c r="V54" i="1" s="1"/>
  <c r="V42" i="1" a="1"/>
  <c r="V42" i="1" s="1"/>
  <c r="V30" i="1" a="1"/>
  <c r="V30" i="1" s="1"/>
  <c r="V18" i="1" a="1"/>
  <c r="V18" i="1" s="1"/>
  <c r="V6" i="1" a="1"/>
  <c r="V6" i="1" s="1"/>
  <c r="V656" i="1" a="1"/>
  <c r="V656" i="1" s="1"/>
  <c r="V563" i="1" a="1"/>
  <c r="V563" i="1" s="1"/>
  <c r="V469" i="1" a="1"/>
  <c r="V469" i="1" s="1"/>
  <c r="V373" i="1" a="1"/>
  <c r="V373" i="1" s="1"/>
  <c r="V265" i="1" a="1"/>
  <c r="V265" i="1" s="1"/>
  <c r="V217" i="1" a="1"/>
  <c r="V217" i="1" s="1"/>
  <c r="V145" i="1" a="1"/>
  <c r="V145" i="1" s="1"/>
  <c r="V62" i="1" a="1"/>
  <c r="V62" i="1" s="1"/>
  <c r="V723" i="1" a="1"/>
  <c r="V723" i="1" s="1"/>
  <c r="V715" i="1" a="1"/>
  <c r="V715" i="1" s="1"/>
  <c r="V704" i="1" a="1"/>
  <c r="V704" i="1" s="1"/>
  <c r="V692" i="1" a="1"/>
  <c r="V692" i="1" s="1"/>
  <c r="V681" i="1" a="1"/>
  <c r="V681" i="1" s="1"/>
  <c r="V671" i="1" a="1"/>
  <c r="V671" i="1" s="1"/>
  <c r="V659" i="1" a="1"/>
  <c r="V659" i="1" s="1"/>
  <c r="V647" i="1" a="1"/>
  <c r="V647" i="1" s="1"/>
  <c r="V624" i="1" a="1"/>
  <c r="V624" i="1" s="1"/>
  <c r="V613" i="1" a="1"/>
  <c r="V613" i="1" s="1"/>
  <c r="V602" i="1" a="1"/>
  <c r="V602" i="1" s="1"/>
  <c r="V590" i="1" a="1"/>
  <c r="V590" i="1" s="1"/>
  <c r="V578" i="1" a="1"/>
  <c r="V578" i="1" s="1"/>
  <c r="V566" i="1" a="1"/>
  <c r="V566" i="1" s="1"/>
  <c r="V543" i="1" a="1"/>
  <c r="V543" i="1" s="1"/>
  <c r="V531" i="1" a="1"/>
  <c r="V531" i="1" s="1"/>
  <c r="V520" i="1" a="1"/>
  <c r="V520" i="1" s="1"/>
  <c r="V508" i="1" a="1"/>
  <c r="V508" i="1" s="1"/>
  <c r="V496" i="1" a="1"/>
  <c r="V496" i="1" s="1"/>
  <c r="V484" i="1" a="1"/>
  <c r="V484" i="1" s="1"/>
  <c r="V472" i="1" a="1"/>
  <c r="V472" i="1" s="1"/>
  <c r="V460" i="1" a="1"/>
  <c r="V460" i="1" s="1"/>
  <c r="V448" i="1" a="1"/>
  <c r="V448" i="1" s="1"/>
  <c r="V436" i="1" a="1"/>
  <c r="V436" i="1" s="1"/>
  <c r="V424" i="1" a="1"/>
  <c r="V424" i="1" s="1"/>
  <c r="V412" i="1" a="1"/>
  <c r="V412" i="1" s="1"/>
  <c r="V400" i="1" a="1"/>
  <c r="V400" i="1" s="1"/>
  <c r="V388" i="1" a="1"/>
  <c r="V388" i="1" s="1"/>
  <c r="V376" i="1" a="1"/>
  <c r="V376" i="1" s="1"/>
  <c r="V364" i="1" a="1"/>
  <c r="V364" i="1" s="1"/>
  <c r="V352" i="1" a="1"/>
  <c r="V352" i="1" s="1"/>
  <c r="V340" i="1" a="1"/>
  <c r="V340" i="1" s="1"/>
  <c r="V328" i="1" a="1"/>
  <c r="V328" i="1" s="1"/>
  <c r="V316" i="1" a="1"/>
  <c r="V316" i="1" s="1"/>
  <c r="V304" i="1" a="1"/>
  <c r="V304" i="1" s="1"/>
  <c r="V292" i="1" a="1"/>
  <c r="V292" i="1" s="1"/>
  <c r="V280" i="1" a="1"/>
  <c r="V280" i="1" s="1"/>
  <c r="V268" i="1" a="1"/>
  <c r="V268" i="1" s="1"/>
  <c r="V256" i="1" a="1"/>
  <c r="V256" i="1" s="1"/>
  <c r="V244" i="1" a="1"/>
  <c r="V244" i="1" s="1"/>
  <c r="V232" i="1" a="1"/>
  <c r="V232" i="1" s="1"/>
  <c r="V220" i="1" a="1"/>
  <c r="V220" i="1" s="1"/>
  <c r="V208" i="1" a="1"/>
  <c r="V208" i="1" s="1"/>
  <c r="V196" i="1" a="1"/>
  <c r="V196" i="1" s="1"/>
  <c r="V184" i="1" a="1"/>
  <c r="V184" i="1" s="1"/>
  <c r="V172" i="1" a="1"/>
  <c r="V172" i="1" s="1"/>
  <c r="V160" i="1" a="1"/>
  <c r="V160" i="1" s="1"/>
  <c r="V148" i="1" a="1"/>
  <c r="V148" i="1" s="1"/>
  <c r="V136" i="1" a="1"/>
  <c r="V136" i="1" s="1"/>
  <c r="V124" i="1" a="1"/>
  <c r="V124" i="1" s="1"/>
  <c r="V112" i="1" a="1"/>
  <c r="V112" i="1" s="1"/>
  <c r="V100" i="1" a="1"/>
  <c r="V100" i="1" s="1"/>
  <c r="V88" i="1" a="1"/>
  <c r="V88" i="1" s="1"/>
  <c r="V76" i="1" a="1"/>
  <c r="V76" i="1" s="1"/>
  <c r="V65" i="1" a="1"/>
  <c r="V65" i="1" s="1"/>
  <c r="V53" i="1" a="1"/>
  <c r="V53" i="1" s="1"/>
  <c r="V41" i="1" a="1"/>
  <c r="V41" i="1" s="1"/>
  <c r="V29" i="1" a="1"/>
  <c r="V29" i="1" s="1"/>
  <c r="V17" i="1" a="1"/>
  <c r="V17" i="1" s="1"/>
  <c r="V5" i="1" a="1"/>
  <c r="V5" i="1" s="1"/>
  <c r="V678" i="1" a="1"/>
  <c r="V678" i="1" s="1"/>
  <c r="V599" i="1" a="1"/>
  <c r="V599" i="1" s="1"/>
  <c r="V493" i="1" a="1"/>
  <c r="V493" i="1" s="1"/>
  <c r="V361" i="1" a="1"/>
  <c r="V361" i="1" s="1"/>
  <c r="V109" i="1" a="1"/>
  <c r="V109" i="1" s="1"/>
  <c r="V714" i="1" a="1"/>
  <c r="V714" i="1" s="1"/>
  <c r="V703" i="1" a="1"/>
  <c r="V703" i="1" s="1"/>
  <c r="V691" i="1" a="1"/>
  <c r="V691" i="1" s="1"/>
  <c r="V680" i="1" a="1"/>
  <c r="V680" i="1" s="1"/>
  <c r="V670" i="1" a="1"/>
  <c r="V670" i="1" s="1"/>
  <c r="V658" i="1" a="1"/>
  <c r="V658" i="1" s="1"/>
  <c r="V646" i="1" a="1"/>
  <c r="V646" i="1" s="1"/>
  <c r="V635" i="1" a="1"/>
  <c r="V635" i="1" s="1"/>
  <c r="V612" i="1" a="1"/>
  <c r="V612" i="1" s="1"/>
  <c r="V601" i="1" a="1"/>
  <c r="V601" i="1" s="1"/>
  <c r="V589" i="1" a="1"/>
  <c r="V589" i="1" s="1"/>
  <c r="V577" i="1" a="1"/>
  <c r="V577" i="1" s="1"/>
  <c r="V565" i="1" a="1"/>
  <c r="V565" i="1" s="1"/>
  <c r="V554" i="1" a="1"/>
  <c r="V554" i="1" s="1"/>
  <c r="V542" i="1" a="1"/>
  <c r="V542" i="1" s="1"/>
  <c r="V530" i="1" a="1"/>
  <c r="V530" i="1" s="1"/>
  <c r="V519" i="1" a="1"/>
  <c r="V519" i="1" s="1"/>
  <c r="V507" i="1" a="1"/>
  <c r="V507" i="1" s="1"/>
  <c r="V495" i="1" a="1"/>
  <c r="V495" i="1" s="1"/>
  <c r="V483" i="1" a="1"/>
  <c r="V483" i="1" s="1"/>
  <c r="V471" i="1" a="1"/>
  <c r="V471" i="1" s="1"/>
  <c r="V459" i="1" a="1"/>
  <c r="V459" i="1" s="1"/>
  <c r="V447" i="1" a="1"/>
  <c r="V447" i="1" s="1"/>
  <c r="V435" i="1" a="1"/>
  <c r="V435" i="1" s="1"/>
  <c r="V423" i="1" a="1"/>
  <c r="V423" i="1" s="1"/>
  <c r="V411" i="1" a="1"/>
  <c r="V411" i="1" s="1"/>
  <c r="V399" i="1" a="1"/>
  <c r="V399" i="1" s="1"/>
  <c r="V387" i="1" a="1"/>
  <c r="V387" i="1" s="1"/>
  <c r="V375" i="1" a="1"/>
  <c r="V375" i="1" s="1"/>
  <c r="V363" i="1" a="1"/>
  <c r="V363" i="1" s="1"/>
  <c r="V351" i="1" a="1"/>
  <c r="V351" i="1" s="1"/>
  <c r="V339" i="1" a="1"/>
  <c r="V339" i="1" s="1"/>
  <c r="V327" i="1" a="1"/>
  <c r="V327" i="1" s="1"/>
  <c r="V315" i="1" a="1"/>
  <c r="V315" i="1" s="1"/>
  <c r="V303" i="1" a="1"/>
  <c r="V303" i="1" s="1"/>
  <c r="V291" i="1" a="1"/>
  <c r="V291" i="1" s="1"/>
  <c r="V279" i="1" a="1"/>
  <c r="V279" i="1" s="1"/>
  <c r="V267" i="1" a="1"/>
  <c r="V267" i="1" s="1"/>
  <c r="V255" i="1" a="1"/>
  <c r="V255" i="1" s="1"/>
  <c r="V243" i="1" a="1"/>
  <c r="V243" i="1" s="1"/>
  <c r="V231" i="1" a="1"/>
  <c r="V231" i="1" s="1"/>
  <c r="V219" i="1" a="1"/>
  <c r="V219" i="1" s="1"/>
  <c r="V207" i="1" a="1"/>
  <c r="V207" i="1" s="1"/>
  <c r="V195" i="1" a="1"/>
  <c r="V195" i="1" s="1"/>
  <c r="V183" i="1" a="1"/>
  <c r="V183" i="1" s="1"/>
  <c r="V171" i="1" a="1"/>
  <c r="V171" i="1" s="1"/>
  <c r="V159" i="1" a="1"/>
  <c r="V159" i="1" s="1"/>
  <c r="V147" i="1" a="1"/>
  <c r="V147" i="1" s="1"/>
  <c r="V135" i="1" a="1"/>
  <c r="V135" i="1" s="1"/>
  <c r="V123" i="1" a="1"/>
  <c r="V123" i="1" s="1"/>
  <c r="V111" i="1" a="1"/>
  <c r="V111" i="1" s="1"/>
  <c r="V99" i="1" a="1"/>
  <c r="V99" i="1" s="1"/>
  <c r="V87" i="1" a="1"/>
  <c r="V87" i="1" s="1"/>
  <c r="V75" i="1" a="1"/>
  <c r="V75" i="1" s="1"/>
  <c r="V64" i="1" a="1"/>
  <c r="V64" i="1" s="1"/>
  <c r="V52" i="1" a="1"/>
  <c r="V52" i="1" s="1"/>
  <c r="V40" i="1" a="1"/>
  <c r="V40" i="1" s="1"/>
  <c r="V28" i="1" a="1"/>
  <c r="V28" i="1" s="1"/>
  <c r="V16" i="1" a="1"/>
  <c r="V16" i="1" s="1"/>
  <c r="AA3" i="1"/>
  <c r="AC27" i="1" l="1"/>
  <c r="AD27" i="1"/>
  <c r="Z692" i="1"/>
  <c r="B6" i="1"/>
  <c r="C6" i="1"/>
  <c r="B7" i="1"/>
  <c r="C7" i="1"/>
  <c r="B8" i="1"/>
  <c r="C8" i="1"/>
  <c r="B9" i="1"/>
  <c r="C9" i="1"/>
  <c r="B10" i="1"/>
  <c r="C10" i="1"/>
  <c r="B11" i="1"/>
  <c r="C11" i="1"/>
  <c r="B12" i="1"/>
  <c r="C12" i="1"/>
  <c r="B13" i="1"/>
  <c r="C13" i="1"/>
  <c r="B14" i="1"/>
  <c r="C14" i="1"/>
  <c r="B15" i="1"/>
  <c r="C15" i="1"/>
  <c r="B16" i="1"/>
  <c r="C16" i="1"/>
  <c r="B17" i="1"/>
  <c r="C17" i="1"/>
  <c r="B18" i="1"/>
  <c r="C18" i="1"/>
  <c r="B19" i="1"/>
  <c r="C19" i="1"/>
  <c r="B20" i="1"/>
  <c r="C20" i="1"/>
  <c r="B21" i="1"/>
  <c r="C21" i="1"/>
  <c r="B22" i="1"/>
  <c r="C22" i="1"/>
  <c r="B23" i="1"/>
  <c r="C23" i="1"/>
  <c r="B24" i="1"/>
  <c r="C24" i="1"/>
  <c r="B25" i="1"/>
  <c r="C25" i="1"/>
  <c r="B26" i="1"/>
  <c r="C26" i="1"/>
  <c r="B27" i="1"/>
  <c r="C27" i="1"/>
  <c r="B28" i="1"/>
  <c r="C28" i="1"/>
  <c r="B29" i="1"/>
  <c r="C29" i="1"/>
  <c r="B30" i="1"/>
  <c r="C30" i="1"/>
  <c r="B31" i="1"/>
  <c r="C31" i="1"/>
  <c r="B32" i="1"/>
  <c r="C32" i="1"/>
  <c r="B33" i="1"/>
  <c r="C33" i="1"/>
  <c r="B34" i="1"/>
  <c r="C34" i="1"/>
  <c r="B35" i="1"/>
  <c r="C35" i="1"/>
  <c r="B36" i="1"/>
  <c r="C36" i="1"/>
  <c r="B37" i="1"/>
  <c r="C37" i="1"/>
  <c r="B38" i="1"/>
  <c r="C38" i="1"/>
  <c r="B39" i="1"/>
  <c r="C39" i="1"/>
  <c r="B40" i="1"/>
  <c r="C40" i="1"/>
  <c r="B41" i="1"/>
  <c r="C41" i="1"/>
  <c r="B42" i="1"/>
  <c r="C42" i="1"/>
  <c r="B43" i="1"/>
  <c r="C43" i="1"/>
  <c r="B44" i="1"/>
  <c r="C44" i="1"/>
  <c r="B45" i="1"/>
  <c r="C45" i="1"/>
  <c r="B46" i="1"/>
  <c r="C46" i="1"/>
  <c r="B47" i="1"/>
  <c r="C47" i="1"/>
  <c r="B48" i="1"/>
  <c r="C48" i="1"/>
  <c r="B49" i="1"/>
  <c r="C49" i="1"/>
  <c r="B50" i="1"/>
  <c r="C50" i="1"/>
  <c r="B51" i="1"/>
  <c r="C51" i="1"/>
  <c r="B52" i="1"/>
  <c r="C52" i="1"/>
  <c r="B53" i="1"/>
  <c r="C53" i="1"/>
  <c r="B54" i="1"/>
  <c r="C54" i="1"/>
  <c r="B55" i="1"/>
  <c r="C55" i="1"/>
  <c r="B56" i="1"/>
  <c r="C56" i="1"/>
  <c r="B57" i="1"/>
  <c r="C57" i="1"/>
  <c r="B58" i="1"/>
  <c r="C58" i="1"/>
  <c r="B59" i="1"/>
  <c r="C59" i="1"/>
  <c r="B60" i="1"/>
  <c r="C60" i="1"/>
  <c r="B61" i="1"/>
  <c r="C61" i="1"/>
  <c r="B62" i="1"/>
  <c r="C62" i="1"/>
  <c r="B63" i="1"/>
  <c r="C63" i="1"/>
  <c r="B64" i="1"/>
  <c r="C64" i="1"/>
  <c r="B65" i="1"/>
  <c r="C65" i="1"/>
  <c r="B66" i="1"/>
  <c r="C66" i="1"/>
  <c r="B67" i="1"/>
  <c r="C67" i="1"/>
  <c r="B68" i="1"/>
  <c r="C68" i="1"/>
  <c r="B69" i="1"/>
  <c r="C69" i="1"/>
  <c r="B70" i="1"/>
  <c r="C70" i="1"/>
  <c r="B71" i="1"/>
  <c r="C71" i="1"/>
  <c r="B72" i="1"/>
  <c r="C72" i="1"/>
  <c r="B73" i="1"/>
  <c r="C73" i="1"/>
  <c r="B74" i="1"/>
  <c r="C74" i="1"/>
  <c r="B75" i="1"/>
  <c r="C75" i="1"/>
  <c r="B76" i="1"/>
  <c r="C76" i="1"/>
  <c r="B77" i="1"/>
  <c r="C77" i="1"/>
  <c r="B78" i="1"/>
  <c r="C78" i="1"/>
  <c r="B79" i="1"/>
  <c r="C79" i="1"/>
  <c r="B80" i="1"/>
  <c r="C80" i="1"/>
  <c r="B81" i="1"/>
  <c r="C81" i="1"/>
  <c r="B82" i="1"/>
  <c r="C82" i="1"/>
  <c r="B83" i="1"/>
  <c r="C83" i="1"/>
  <c r="B84" i="1"/>
  <c r="C84" i="1"/>
  <c r="B85" i="1"/>
  <c r="C85" i="1"/>
  <c r="B86" i="1"/>
  <c r="C86" i="1"/>
  <c r="B87" i="1"/>
  <c r="C87" i="1"/>
  <c r="B88" i="1"/>
  <c r="C88" i="1"/>
  <c r="B89" i="1"/>
  <c r="C89" i="1"/>
  <c r="B90" i="1"/>
  <c r="C90" i="1"/>
  <c r="B91" i="1"/>
  <c r="C91" i="1"/>
  <c r="B92" i="1"/>
  <c r="C92" i="1"/>
  <c r="B93" i="1"/>
  <c r="C93" i="1"/>
  <c r="B94" i="1"/>
  <c r="C94" i="1"/>
  <c r="B95" i="1"/>
  <c r="C95" i="1"/>
  <c r="B96" i="1"/>
  <c r="C96" i="1"/>
  <c r="B97" i="1"/>
  <c r="C97" i="1"/>
  <c r="B98" i="1"/>
  <c r="C98" i="1"/>
  <c r="B99" i="1"/>
  <c r="C99" i="1"/>
  <c r="B100" i="1"/>
  <c r="C100" i="1"/>
  <c r="B101" i="1"/>
  <c r="C101" i="1"/>
  <c r="B102" i="1"/>
  <c r="C102" i="1"/>
  <c r="B103" i="1"/>
  <c r="C103" i="1"/>
  <c r="B104" i="1"/>
  <c r="C104" i="1"/>
  <c r="B105" i="1"/>
  <c r="C105" i="1"/>
  <c r="B106" i="1"/>
  <c r="C106" i="1"/>
  <c r="B107" i="1"/>
  <c r="C107" i="1"/>
  <c r="B108" i="1"/>
  <c r="C108" i="1"/>
  <c r="B109" i="1"/>
  <c r="C109" i="1"/>
  <c r="B110" i="1"/>
  <c r="C110" i="1"/>
  <c r="B111" i="1"/>
  <c r="C111" i="1"/>
  <c r="B112" i="1"/>
  <c r="C112" i="1"/>
  <c r="B113" i="1"/>
  <c r="C113" i="1"/>
  <c r="B114" i="1"/>
  <c r="C114" i="1"/>
  <c r="B115" i="1"/>
  <c r="C115" i="1"/>
  <c r="B116" i="1"/>
  <c r="C116" i="1"/>
  <c r="B117" i="1"/>
  <c r="C117" i="1"/>
  <c r="B118" i="1"/>
  <c r="C118" i="1"/>
  <c r="B119" i="1"/>
  <c r="C119" i="1"/>
  <c r="B120" i="1"/>
  <c r="C120" i="1"/>
  <c r="B121" i="1"/>
  <c r="C121" i="1"/>
  <c r="B122" i="1"/>
  <c r="C122" i="1"/>
  <c r="B123" i="1"/>
  <c r="C123" i="1"/>
  <c r="B124" i="1"/>
  <c r="C124" i="1"/>
  <c r="B125" i="1"/>
  <c r="C125" i="1"/>
  <c r="B126" i="1"/>
  <c r="C126" i="1"/>
  <c r="B127" i="1"/>
  <c r="C127" i="1"/>
  <c r="B128" i="1"/>
  <c r="C128" i="1"/>
  <c r="B129" i="1"/>
  <c r="C129" i="1"/>
  <c r="B130" i="1"/>
  <c r="C130" i="1"/>
  <c r="B131" i="1"/>
  <c r="C131" i="1"/>
  <c r="B132" i="1"/>
  <c r="C132" i="1"/>
  <c r="B133" i="1"/>
  <c r="C133" i="1"/>
  <c r="B134" i="1"/>
  <c r="C134" i="1"/>
  <c r="B135" i="1"/>
  <c r="C135" i="1"/>
  <c r="B136" i="1"/>
  <c r="C136" i="1"/>
  <c r="B137" i="1"/>
  <c r="C137" i="1"/>
  <c r="B138" i="1"/>
  <c r="C138" i="1"/>
  <c r="B139" i="1"/>
  <c r="C139" i="1"/>
  <c r="B140" i="1"/>
  <c r="C140" i="1"/>
  <c r="B141" i="1"/>
  <c r="C141" i="1"/>
  <c r="B142" i="1"/>
  <c r="C142" i="1"/>
  <c r="B143" i="1"/>
  <c r="C143" i="1"/>
  <c r="B144" i="1"/>
  <c r="C144" i="1"/>
  <c r="B145" i="1"/>
  <c r="C145" i="1"/>
  <c r="B146" i="1"/>
  <c r="C146" i="1"/>
  <c r="B147" i="1"/>
  <c r="C147" i="1"/>
  <c r="B148" i="1"/>
  <c r="C148" i="1"/>
  <c r="B149" i="1"/>
  <c r="C149" i="1"/>
  <c r="B150" i="1"/>
  <c r="C150" i="1"/>
  <c r="B151" i="1"/>
  <c r="C151" i="1"/>
  <c r="B152" i="1"/>
  <c r="C152" i="1"/>
  <c r="B153" i="1"/>
  <c r="C153" i="1"/>
  <c r="B154" i="1"/>
  <c r="C154" i="1"/>
  <c r="B155" i="1"/>
  <c r="C155" i="1"/>
  <c r="B156" i="1"/>
  <c r="C156" i="1"/>
  <c r="B157" i="1"/>
  <c r="C157" i="1"/>
  <c r="B158" i="1"/>
  <c r="C158" i="1"/>
  <c r="B159" i="1"/>
  <c r="C159" i="1"/>
  <c r="B160" i="1"/>
  <c r="C160" i="1"/>
  <c r="B161" i="1"/>
  <c r="C161" i="1"/>
  <c r="B162" i="1"/>
  <c r="C162" i="1"/>
  <c r="B163" i="1"/>
  <c r="C163" i="1"/>
  <c r="B164" i="1"/>
  <c r="C164" i="1"/>
  <c r="B165" i="1"/>
  <c r="C165" i="1"/>
  <c r="B166" i="1"/>
  <c r="C166" i="1"/>
  <c r="B167" i="1"/>
  <c r="C167" i="1"/>
  <c r="B168" i="1"/>
  <c r="C168" i="1"/>
  <c r="B169" i="1"/>
  <c r="C169" i="1"/>
  <c r="B170" i="1"/>
  <c r="C170" i="1"/>
  <c r="B171" i="1"/>
  <c r="C171" i="1"/>
  <c r="B172" i="1"/>
  <c r="C172" i="1"/>
  <c r="B173" i="1"/>
  <c r="C173" i="1"/>
  <c r="B174" i="1"/>
  <c r="C174" i="1"/>
  <c r="B175" i="1"/>
  <c r="C175" i="1"/>
  <c r="B176" i="1"/>
  <c r="C176" i="1"/>
  <c r="B177" i="1"/>
  <c r="C177" i="1"/>
  <c r="B178" i="1"/>
  <c r="C178" i="1"/>
  <c r="B179" i="1"/>
  <c r="C179" i="1"/>
  <c r="B180" i="1"/>
  <c r="C180" i="1"/>
  <c r="B181" i="1"/>
  <c r="C181" i="1"/>
  <c r="B182" i="1"/>
  <c r="C182" i="1"/>
  <c r="B183" i="1"/>
  <c r="C183" i="1"/>
  <c r="B184" i="1"/>
  <c r="C184" i="1"/>
  <c r="B185" i="1"/>
  <c r="C185" i="1"/>
  <c r="B186" i="1"/>
  <c r="C186" i="1"/>
  <c r="B187" i="1"/>
  <c r="C187" i="1"/>
  <c r="B188" i="1"/>
  <c r="C188" i="1"/>
  <c r="B189" i="1"/>
  <c r="C189" i="1"/>
  <c r="B190" i="1"/>
  <c r="C190" i="1"/>
  <c r="B191" i="1"/>
  <c r="C191" i="1"/>
  <c r="B192" i="1"/>
  <c r="C192" i="1"/>
  <c r="B193" i="1"/>
  <c r="C193" i="1"/>
  <c r="B194" i="1"/>
  <c r="C194" i="1"/>
  <c r="B195" i="1"/>
  <c r="C195" i="1"/>
  <c r="B196" i="1"/>
  <c r="C196" i="1"/>
  <c r="B197" i="1"/>
  <c r="C197" i="1"/>
  <c r="B198" i="1"/>
  <c r="C198" i="1"/>
  <c r="B199" i="1"/>
  <c r="C199" i="1"/>
  <c r="B200" i="1"/>
  <c r="C200" i="1"/>
  <c r="B201" i="1"/>
  <c r="C201" i="1"/>
  <c r="B202" i="1"/>
  <c r="C202" i="1"/>
  <c r="B203" i="1"/>
  <c r="C203" i="1"/>
  <c r="B204" i="1"/>
  <c r="C204" i="1"/>
  <c r="B205" i="1"/>
  <c r="C205" i="1"/>
  <c r="B206" i="1"/>
  <c r="C206" i="1"/>
  <c r="B207" i="1"/>
  <c r="C207" i="1"/>
  <c r="B208" i="1"/>
  <c r="C208" i="1"/>
  <c r="B209" i="1"/>
  <c r="C209" i="1"/>
  <c r="B210" i="1"/>
  <c r="C210" i="1"/>
  <c r="B211" i="1"/>
  <c r="C211" i="1"/>
  <c r="B212" i="1"/>
  <c r="C212" i="1"/>
  <c r="B213" i="1"/>
  <c r="C213" i="1"/>
  <c r="B214" i="1"/>
  <c r="C214" i="1"/>
  <c r="B215" i="1"/>
  <c r="C215" i="1"/>
  <c r="B216" i="1"/>
  <c r="C216" i="1"/>
  <c r="B217" i="1"/>
  <c r="C217" i="1"/>
  <c r="B218" i="1"/>
  <c r="C218" i="1"/>
  <c r="B219" i="1"/>
  <c r="C219" i="1"/>
  <c r="B220" i="1"/>
  <c r="C220" i="1"/>
  <c r="B221" i="1"/>
  <c r="C221" i="1"/>
  <c r="B222" i="1"/>
  <c r="C222" i="1"/>
  <c r="B223" i="1"/>
  <c r="C223" i="1"/>
  <c r="B224" i="1"/>
  <c r="C224" i="1"/>
  <c r="B225" i="1"/>
  <c r="C225" i="1"/>
  <c r="B226" i="1"/>
  <c r="C226" i="1"/>
  <c r="B227" i="1"/>
  <c r="C227" i="1"/>
  <c r="B228" i="1"/>
  <c r="C228" i="1"/>
  <c r="B229" i="1"/>
  <c r="C229" i="1"/>
  <c r="B230" i="1"/>
  <c r="C230" i="1"/>
  <c r="B231" i="1"/>
  <c r="C231" i="1"/>
  <c r="B232" i="1"/>
  <c r="C232" i="1"/>
  <c r="B233" i="1"/>
  <c r="C233" i="1"/>
  <c r="B234" i="1"/>
  <c r="C234" i="1"/>
  <c r="B235" i="1"/>
  <c r="C235" i="1"/>
  <c r="B236" i="1"/>
  <c r="C236" i="1"/>
  <c r="B237" i="1"/>
  <c r="C237" i="1"/>
  <c r="B238" i="1"/>
  <c r="C238" i="1"/>
  <c r="B239" i="1"/>
  <c r="C239" i="1"/>
  <c r="B240" i="1"/>
  <c r="C240" i="1"/>
  <c r="B241" i="1"/>
  <c r="C241" i="1"/>
  <c r="B242" i="1"/>
  <c r="C242" i="1"/>
  <c r="B243" i="1"/>
  <c r="C243" i="1"/>
  <c r="B244" i="1"/>
  <c r="C244" i="1"/>
  <c r="B245" i="1"/>
  <c r="C245" i="1"/>
  <c r="B246" i="1"/>
  <c r="C246" i="1"/>
  <c r="B247" i="1"/>
  <c r="C247" i="1"/>
  <c r="B248" i="1"/>
  <c r="C248" i="1"/>
  <c r="B249" i="1"/>
  <c r="C249" i="1"/>
  <c r="B250" i="1"/>
  <c r="C250" i="1"/>
  <c r="B251" i="1"/>
  <c r="C251" i="1"/>
  <c r="B252" i="1"/>
  <c r="C252" i="1"/>
  <c r="B253" i="1"/>
  <c r="C253" i="1"/>
  <c r="B254" i="1"/>
  <c r="C254" i="1"/>
  <c r="B255" i="1"/>
  <c r="C255" i="1"/>
  <c r="B256" i="1"/>
  <c r="C256" i="1"/>
  <c r="B257" i="1"/>
  <c r="C257" i="1"/>
  <c r="B258" i="1"/>
  <c r="C258" i="1"/>
  <c r="B259" i="1"/>
  <c r="C259" i="1"/>
  <c r="B260" i="1"/>
  <c r="C260" i="1"/>
  <c r="B261" i="1"/>
  <c r="C261" i="1"/>
  <c r="B262" i="1"/>
  <c r="C262" i="1"/>
  <c r="B263" i="1"/>
  <c r="C263" i="1"/>
  <c r="B264" i="1"/>
  <c r="C264" i="1"/>
  <c r="B265" i="1"/>
  <c r="C265" i="1"/>
  <c r="B266" i="1"/>
  <c r="C266" i="1"/>
  <c r="B267" i="1"/>
  <c r="C267" i="1"/>
  <c r="B268" i="1"/>
  <c r="C268" i="1"/>
  <c r="B269" i="1"/>
  <c r="C269" i="1"/>
  <c r="B270" i="1"/>
  <c r="C270" i="1"/>
  <c r="B271" i="1"/>
  <c r="C271" i="1"/>
  <c r="B272" i="1"/>
  <c r="C272" i="1"/>
  <c r="B273" i="1"/>
  <c r="C273" i="1"/>
  <c r="B274" i="1"/>
  <c r="C274" i="1"/>
  <c r="B275" i="1"/>
  <c r="C275" i="1"/>
  <c r="B276" i="1"/>
  <c r="C276" i="1"/>
  <c r="B277" i="1"/>
  <c r="C277" i="1"/>
  <c r="B278" i="1"/>
  <c r="C278" i="1"/>
  <c r="B279" i="1"/>
  <c r="C279" i="1"/>
  <c r="B280" i="1"/>
  <c r="C280" i="1"/>
  <c r="B281" i="1"/>
  <c r="C281" i="1"/>
  <c r="B282" i="1"/>
  <c r="C282" i="1"/>
  <c r="B283" i="1"/>
  <c r="C283" i="1"/>
  <c r="B284" i="1"/>
  <c r="C284" i="1"/>
  <c r="B285" i="1"/>
  <c r="C285" i="1"/>
  <c r="B286" i="1"/>
  <c r="C286" i="1"/>
  <c r="B287" i="1"/>
  <c r="C287" i="1"/>
  <c r="B288" i="1"/>
  <c r="C288" i="1"/>
  <c r="B289" i="1"/>
  <c r="C289" i="1"/>
  <c r="B290" i="1"/>
  <c r="C290" i="1"/>
  <c r="B291" i="1"/>
  <c r="C291" i="1"/>
  <c r="B292" i="1"/>
  <c r="C292" i="1"/>
  <c r="B293" i="1"/>
  <c r="C293" i="1"/>
  <c r="B294" i="1"/>
  <c r="C294" i="1"/>
  <c r="B295" i="1"/>
  <c r="C295" i="1"/>
  <c r="B296" i="1"/>
  <c r="C296" i="1"/>
  <c r="B297" i="1"/>
  <c r="C297" i="1"/>
  <c r="B298" i="1"/>
  <c r="C298" i="1"/>
  <c r="B299" i="1"/>
  <c r="C299" i="1"/>
  <c r="B300" i="1"/>
  <c r="C300" i="1"/>
  <c r="B301" i="1"/>
  <c r="C301" i="1"/>
  <c r="B302" i="1"/>
  <c r="C302" i="1"/>
  <c r="B303" i="1"/>
  <c r="C303" i="1"/>
  <c r="B304" i="1"/>
  <c r="C304" i="1"/>
  <c r="B305" i="1"/>
  <c r="C305" i="1"/>
  <c r="B306" i="1"/>
  <c r="C306" i="1"/>
  <c r="B307" i="1"/>
  <c r="C307" i="1"/>
  <c r="B308" i="1"/>
  <c r="C308" i="1"/>
  <c r="B309" i="1"/>
  <c r="C309" i="1"/>
  <c r="B310" i="1"/>
  <c r="C310" i="1"/>
  <c r="B311" i="1"/>
  <c r="C311" i="1"/>
  <c r="B312" i="1"/>
  <c r="C312" i="1"/>
  <c r="B313" i="1"/>
  <c r="C313" i="1"/>
  <c r="B314" i="1"/>
  <c r="C314" i="1"/>
  <c r="B315" i="1"/>
  <c r="C315" i="1"/>
  <c r="B316" i="1"/>
  <c r="C316" i="1"/>
  <c r="B317" i="1"/>
  <c r="C317" i="1"/>
  <c r="B318" i="1"/>
  <c r="C318" i="1"/>
  <c r="B319" i="1"/>
  <c r="C319" i="1"/>
  <c r="B320" i="1"/>
  <c r="C320" i="1"/>
  <c r="B321" i="1"/>
  <c r="C321" i="1"/>
  <c r="B322" i="1"/>
  <c r="C322" i="1"/>
  <c r="B323" i="1"/>
  <c r="C323" i="1"/>
  <c r="B324" i="1"/>
  <c r="C324" i="1"/>
  <c r="B325" i="1"/>
  <c r="C325" i="1"/>
  <c r="B326" i="1"/>
  <c r="C326" i="1"/>
  <c r="B327" i="1"/>
  <c r="C327" i="1"/>
  <c r="B328" i="1"/>
  <c r="C328" i="1"/>
  <c r="B329" i="1"/>
  <c r="C329" i="1"/>
  <c r="B330" i="1"/>
  <c r="C330" i="1"/>
  <c r="B331" i="1"/>
  <c r="C331" i="1"/>
  <c r="B332" i="1"/>
  <c r="C332" i="1"/>
  <c r="B333" i="1"/>
  <c r="C333" i="1"/>
  <c r="B334" i="1"/>
  <c r="C334" i="1"/>
  <c r="B335" i="1"/>
  <c r="C335" i="1"/>
  <c r="B336" i="1"/>
  <c r="C336" i="1"/>
  <c r="B337" i="1"/>
  <c r="C337" i="1"/>
  <c r="B338" i="1"/>
  <c r="C338" i="1"/>
  <c r="B339" i="1"/>
  <c r="C339" i="1"/>
  <c r="B340" i="1"/>
  <c r="C340" i="1"/>
  <c r="B341" i="1"/>
  <c r="C341" i="1"/>
  <c r="B342" i="1"/>
  <c r="C342" i="1"/>
  <c r="B343" i="1"/>
  <c r="C343" i="1"/>
  <c r="B344" i="1"/>
  <c r="C344" i="1"/>
  <c r="B345" i="1"/>
  <c r="C345" i="1"/>
  <c r="B346" i="1"/>
  <c r="C346" i="1"/>
  <c r="B347" i="1"/>
  <c r="C347" i="1"/>
  <c r="B348" i="1"/>
  <c r="C348" i="1"/>
  <c r="B349" i="1"/>
  <c r="C349" i="1"/>
  <c r="B350" i="1"/>
  <c r="C350" i="1"/>
  <c r="B351" i="1"/>
  <c r="C351" i="1"/>
  <c r="B352" i="1"/>
  <c r="C352" i="1"/>
  <c r="B353" i="1"/>
  <c r="C353" i="1"/>
  <c r="B354" i="1"/>
  <c r="C354" i="1"/>
  <c r="B355" i="1"/>
  <c r="C355" i="1"/>
  <c r="B356" i="1"/>
  <c r="C356" i="1"/>
  <c r="B357" i="1"/>
  <c r="C357" i="1"/>
  <c r="B358" i="1"/>
  <c r="C358" i="1"/>
  <c r="B359" i="1"/>
  <c r="C359" i="1"/>
  <c r="B360" i="1"/>
  <c r="C360" i="1"/>
  <c r="B361" i="1"/>
  <c r="C361" i="1"/>
  <c r="B362" i="1"/>
  <c r="C362" i="1"/>
  <c r="B363" i="1"/>
  <c r="C363" i="1"/>
  <c r="B364" i="1"/>
  <c r="C364" i="1"/>
  <c r="B365" i="1"/>
  <c r="C365" i="1"/>
  <c r="B366" i="1"/>
  <c r="C366" i="1"/>
  <c r="B367" i="1"/>
  <c r="C367" i="1"/>
  <c r="B368" i="1"/>
  <c r="C368" i="1"/>
  <c r="B369" i="1"/>
  <c r="C369" i="1"/>
  <c r="B370" i="1"/>
  <c r="C370" i="1"/>
  <c r="B371" i="1"/>
  <c r="C371" i="1"/>
  <c r="B372" i="1"/>
  <c r="C372" i="1"/>
  <c r="B373" i="1"/>
  <c r="C373" i="1"/>
  <c r="B374" i="1"/>
  <c r="C374" i="1"/>
  <c r="B375" i="1"/>
  <c r="C375" i="1"/>
  <c r="B376" i="1"/>
  <c r="C376" i="1"/>
  <c r="B377" i="1"/>
  <c r="C377" i="1"/>
  <c r="B378" i="1"/>
  <c r="C378" i="1"/>
  <c r="B379" i="1"/>
  <c r="C379" i="1"/>
  <c r="B380" i="1"/>
  <c r="C380" i="1"/>
  <c r="B381" i="1"/>
  <c r="C381" i="1"/>
  <c r="B382" i="1"/>
  <c r="C382" i="1"/>
  <c r="B383" i="1"/>
  <c r="C383" i="1"/>
  <c r="B384" i="1"/>
  <c r="C384" i="1"/>
  <c r="B385" i="1"/>
  <c r="C385" i="1"/>
  <c r="B386" i="1"/>
  <c r="C386" i="1"/>
  <c r="B387" i="1"/>
  <c r="C387" i="1"/>
  <c r="B388" i="1"/>
  <c r="C388" i="1"/>
  <c r="B389" i="1"/>
  <c r="C389" i="1"/>
  <c r="B390" i="1"/>
  <c r="C390" i="1"/>
  <c r="B391" i="1"/>
  <c r="C391" i="1"/>
  <c r="B392" i="1"/>
  <c r="C392" i="1"/>
  <c r="B393" i="1"/>
  <c r="C393" i="1"/>
  <c r="B394" i="1"/>
  <c r="C394" i="1"/>
  <c r="B395" i="1"/>
  <c r="C395" i="1"/>
  <c r="B396" i="1"/>
  <c r="C396" i="1"/>
  <c r="B397" i="1"/>
  <c r="C397" i="1"/>
  <c r="B398" i="1"/>
  <c r="C398" i="1"/>
  <c r="B399" i="1"/>
  <c r="C399" i="1"/>
  <c r="B400" i="1"/>
  <c r="C400" i="1"/>
  <c r="B401" i="1"/>
  <c r="C401" i="1"/>
  <c r="B402" i="1"/>
  <c r="C402" i="1"/>
  <c r="B403" i="1"/>
  <c r="C403" i="1"/>
  <c r="B404" i="1"/>
  <c r="C404" i="1"/>
  <c r="B405" i="1"/>
  <c r="C405" i="1"/>
  <c r="B406" i="1"/>
  <c r="C406" i="1"/>
  <c r="B407" i="1"/>
  <c r="C407" i="1"/>
  <c r="B408" i="1"/>
  <c r="C408" i="1"/>
  <c r="B409" i="1"/>
  <c r="C409" i="1"/>
  <c r="B410" i="1"/>
  <c r="C410" i="1"/>
  <c r="B411" i="1"/>
  <c r="C411" i="1"/>
  <c r="B412" i="1"/>
  <c r="C412" i="1"/>
  <c r="B413" i="1"/>
  <c r="C413" i="1"/>
  <c r="B414" i="1"/>
  <c r="C414" i="1"/>
  <c r="B415" i="1"/>
  <c r="C415" i="1"/>
  <c r="B416" i="1"/>
  <c r="C416" i="1"/>
  <c r="B417" i="1"/>
  <c r="C417" i="1"/>
  <c r="B418" i="1"/>
  <c r="C418" i="1"/>
  <c r="B419" i="1"/>
  <c r="C419" i="1"/>
  <c r="B420" i="1"/>
  <c r="C420" i="1"/>
  <c r="B421" i="1"/>
  <c r="C421" i="1"/>
  <c r="B422" i="1"/>
  <c r="C422" i="1"/>
  <c r="B423" i="1"/>
  <c r="C423" i="1"/>
  <c r="B424" i="1"/>
  <c r="C424" i="1"/>
  <c r="B425" i="1"/>
  <c r="C425" i="1"/>
  <c r="B426" i="1"/>
  <c r="C426" i="1"/>
  <c r="B427" i="1"/>
  <c r="C427" i="1"/>
  <c r="B428" i="1"/>
  <c r="C428" i="1"/>
  <c r="B429" i="1"/>
  <c r="C429" i="1"/>
  <c r="B430" i="1"/>
  <c r="C430" i="1"/>
  <c r="B431" i="1"/>
  <c r="C431" i="1"/>
  <c r="B432" i="1"/>
  <c r="C432" i="1"/>
  <c r="B433" i="1"/>
  <c r="C433" i="1"/>
  <c r="B434" i="1"/>
  <c r="C434" i="1"/>
  <c r="B435" i="1"/>
  <c r="C435" i="1"/>
  <c r="B436" i="1"/>
  <c r="C436" i="1"/>
  <c r="B437" i="1"/>
  <c r="C437" i="1"/>
  <c r="B438" i="1"/>
  <c r="C438" i="1"/>
  <c r="B439" i="1"/>
  <c r="C439" i="1"/>
  <c r="B440" i="1"/>
  <c r="C440" i="1"/>
  <c r="B441" i="1"/>
  <c r="C441" i="1"/>
  <c r="B442" i="1"/>
  <c r="C442" i="1"/>
  <c r="B443" i="1"/>
  <c r="C443" i="1"/>
  <c r="B444" i="1"/>
  <c r="C444" i="1"/>
  <c r="B445" i="1"/>
  <c r="C445" i="1"/>
  <c r="B446" i="1"/>
  <c r="C446" i="1"/>
  <c r="B447" i="1"/>
  <c r="C447" i="1"/>
  <c r="B448" i="1"/>
  <c r="C448" i="1"/>
  <c r="B449" i="1"/>
  <c r="C449" i="1"/>
  <c r="B450" i="1"/>
  <c r="C450" i="1"/>
  <c r="B451" i="1"/>
  <c r="C451" i="1"/>
  <c r="B452" i="1"/>
  <c r="C452" i="1"/>
  <c r="B453" i="1"/>
  <c r="C453" i="1"/>
  <c r="B454" i="1"/>
  <c r="C454" i="1"/>
  <c r="B455" i="1"/>
  <c r="C455" i="1"/>
  <c r="B456" i="1"/>
  <c r="C456" i="1"/>
  <c r="B457" i="1"/>
  <c r="C457" i="1"/>
  <c r="B458" i="1"/>
  <c r="C458" i="1"/>
  <c r="B459" i="1"/>
  <c r="C459" i="1"/>
  <c r="B460" i="1"/>
  <c r="C460" i="1"/>
  <c r="B461" i="1"/>
  <c r="C461" i="1"/>
  <c r="B462" i="1"/>
  <c r="C462" i="1"/>
  <c r="B463" i="1"/>
  <c r="C463" i="1"/>
  <c r="B464" i="1"/>
  <c r="C464" i="1"/>
  <c r="B465" i="1"/>
  <c r="C465" i="1"/>
  <c r="B466" i="1"/>
  <c r="C466" i="1"/>
  <c r="B467" i="1"/>
  <c r="C467" i="1"/>
  <c r="B468" i="1"/>
  <c r="C468" i="1"/>
  <c r="B469" i="1"/>
  <c r="C469" i="1"/>
  <c r="B470" i="1"/>
  <c r="C470" i="1"/>
  <c r="B471" i="1"/>
  <c r="C471" i="1"/>
  <c r="B472" i="1"/>
  <c r="C472" i="1"/>
  <c r="B473" i="1"/>
  <c r="C473" i="1"/>
  <c r="B474" i="1"/>
  <c r="C474" i="1"/>
  <c r="B475" i="1"/>
  <c r="C475" i="1"/>
  <c r="B476" i="1"/>
  <c r="C476" i="1"/>
  <c r="B477" i="1"/>
  <c r="C477" i="1"/>
  <c r="B478" i="1"/>
  <c r="C478" i="1"/>
  <c r="B479" i="1"/>
  <c r="C479" i="1"/>
  <c r="B480" i="1"/>
  <c r="C480" i="1"/>
  <c r="B481" i="1"/>
  <c r="C481" i="1"/>
  <c r="B482" i="1"/>
  <c r="C482" i="1"/>
  <c r="B483" i="1"/>
  <c r="C483" i="1"/>
  <c r="B484" i="1"/>
  <c r="C484" i="1"/>
  <c r="B485" i="1"/>
  <c r="C485" i="1"/>
  <c r="B486" i="1"/>
  <c r="C486" i="1"/>
  <c r="B487" i="1"/>
  <c r="C487" i="1"/>
  <c r="B488" i="1"/>
  <c r="C488" i="1"/>
  <c r="B489" i="1"/>
  <c r="C489" i="1"/>
  <c r="B490" i="1"/>
  <c r="C490" i="1"/>
  <c r="B491" i="1"/>
  <c r="C491" i="1"/>
  <c r="B492" i="1"/>
  <c r="C492" i="1"/>
  <c r="B493" i="1"/>
  <c r="C493" i="1"/>
  <c r="B494" i="1"/>
  <c r="C494" i="1"/>
  <c r="B495" i="1"/>
  <c r="C495" i="1"/>
  <c r="B496" i="1"/>
  <c r="C496" i="1"/>
  <c r="B497" i="1"/>
  <c r="C497" i="1"/>
  <c r="B498" i="1"/>
  <c r="C498" i="1"/>
  <c r="B499" i="1"/>
  <c r="C499" i="1"/>
  <c r="B500" i="1"/>
  <c r="C500" i="1"/>
  <c r="B501" i="1"/>
  <c r="C501" i="1"/>
  <c r="B502" i="1"/>
  <c r="C502" i="1"/>
  <c r="B503" i="1"/>
  <c r="C503" i="1"/>
  <c r="B504" i="1"/>
  <c r="C504" i="1"/>
  <c r="B505" i="1"/>
  <c r="C505" i="1"/>
  <c r="B506" i="1"/>
  <c r="C506" i="1"/>
  <c r="B507" i="1"/>
  <c r="C507" i="1"/>
  <c r="B508" i="1"/>
  <c r="C508" i="1"/>
  <c r="B509" i="1"/>
  <c r="C509" i="1"/>
  <c r="B510" i="1"/>
  <c r="C510" i="1"/>
  <c r="B511" i="1"/>
  <c r="C511" i="1"/>
  <c r="B512" i="1"/>
  <c r="C512" i="1"/>
  <c r="B513" i="1"/>
  <c r="C513" i="1"/>
  <c r="B514" i="1"/>
  <c r="C514" i="1"/>
  <c r="B515" i="1"/>
  <c r="C515" i="1"/>
  <c r="B516" i="1"/>
  <c r="C516" i="1"/>
  <c r="B517" i="1"/>
  <c r="C517" i="1"/>
  <c r="B518" i="1"/>
  <c r="C518" i="1"/>
  <c r="B519" i="1"/>
  <c r="C519" i="1"/>
  <c r="B520" i="1"/>
  <c r="C520" i="1"/>
  <c r="B521" i="1"/>
  <c r="C521" i="1"/>
  <c r="B522" i="1"/>
  <c r="C522" i="1"/>
  <c r="B523" i="1"/>
  <c r="C523" i="1"/>
  <c r="B524" i="1"/>
  <c r="C524" i="1"/>
  <c r="B525" i="1"/>
  <c r="C525" i="1"/>
  <c r="B526" i="1"/>
  <c r="C526" i="1"/>
  <c r="B527" i="1"/>
  <c r="C527" i="1"/>
  <c r="B528" i="1"/>
  <c r="C528" i="1"/>
  <c r="B529" i="1"/>
  <c r="C529" i="1"/>
  <c r="B530" i="1"/>
  <c r="C530" i="1"/>
  <c r="B531" i="1"/>
  <c r="C531" i="1"/>
  <c r="B532" i="1"/>
  <c r="C532" i="1"/>
  <c r="B533" i="1"/>
  <c r="C533" i="1"/>
  <c r="B534" i="1"/>
  <c r="C534" i="1"/>
  <c r="B535" i="1"/>
  <c r="C535" i="1"/>
  <c r="B536" i="1"/>
  <c r="C536" i="1"/>
  <c r="B537" i="1"/>
  <c r="C537" i="1"/>
  <c r="B538" i="1"/>
  <c r="C538" i="1"/>
  <c r="B539" i="1"/>
  <c r="C539" i="1"/>
  <c r="B540" i="1"/>
  <c r="C540" i="1"/>
  <c r="B541" i="1"/>
  <c r="C541" i="1"/>
  <c r="B542" i="1"/>
  <c r="C542" i="1"/>
  <c r="B543" i="1"/>
  <c r="C543" i="1"/>
  <c r="B544" i="1"/>
  <c r="C544" i="1"/>
  <c r="B545" i="1"/>
  <c r="C545" i="1"/>
  <c r="B546" i="1"/>
  <c r="C546" i="1"/>
  <c r="B547" i="1"/>
  <c r="C547" i="1"/>
  <c r="B548" i="1"/>
  <c r="C548" i="1"/>
  <c r="B549" i="1"/>
  <c r="C549" i="1"/>
  <c r="B550" i="1"/>
  <c r="C550" i="1"/>
  <c r="B551" i="1"/>
  <c r="C551" i="1"/>
  <c r="B552" i="1"/>
  <c r="C552" i="1"/>
  <c r="B553" i="1"/>
  <c r="C553" i="1"/>
  <c r="B554" i="1"/>
  <c r="C554" i="1"/>
  <c r="B555" i="1"/>
  <c r="C555" i="1"/>
  <c r="B556" i="1"/>
  <c r="C556" i="1"/>
  <c r="B557" i="1"/>
  <c r="C557" i="1"/>
  <c r="B558" i="1"/>
  <c r="C558" i="1"/>
  <c r="B559" i="1"/>
  <c r="C559" i="1"/>
  <c r="B560" i="1"/>
  <c r="C560" i="1"/>
  <c r="B561" i="1"/>
  <c r="C561" i="1"/>
  <c r="B562" i="1"/>
  <c r="C562" i="1"/>
  <c r="B563" i="1"/>
  <c r="C563" i="1"/>
  <c r="B564" i="1"/>
  <c r="C564" i="1"/>
  <c r="B565" i="1"/>
  <c r="C565" i="1"/>
  <c r="B566" i="1"/>
  <c r="C566" i="1"/>
  <c r="B567" i="1"/>
  <c r="C567" i="1"/>
  <c r="B568" i="1"/>
  <c r="C568" i="1"/>
  <c r="B569" i="1"/>
  <c r="C569" i="1"/>
  <c r="B570" i="1"/>
  <c r="C570" i="1"/>
  <c r="B571" i="1"/>
  <c r="C571" i="1"/>
  <c r="B572" i="1"/>
  <c r="C572" i="1"/>
  <c r="B573" i="1"/>
  <c r="C573" i="1"/>
  <c r="B574" i="1"/>
  <c r="C574" i="1"/>
  <c r="B575" i="1"/>
  <c r="C575" i="1"/>
  <c r="B576" i="1"/>
  <c r="C576" i="1"/>
  <c r="B577" i="1"/>
  <c r="C577" i="1"/>
  <c r="B578" i="1"/>
  <c r="C578" i="1"/>
  <c r="B579" i="1"/>
  <c r="C579" i="1"/>
  <c r="B580" i="1"/>
  <c r="C580" i="1"/>
  <c r="B581" i="1"/>
  <c r="C581" i="1"/>
  <c r="B582" i="1"/>
  <c r="C582" i="1"/>
  <c r="B583" i="1"/>
  <c r="C583" i="1"/>
  <c r="B584" i="1"/>
  <c r="C584" i="1"/>
  <c r="B585" i="1"/>
  <c r="C585" i="1"/>
  <c r="B586" i="1"/>
  <c r="C586" i="1"/>
  <c r="B587" i="1"/>
  <c r="C587" i="1"/>
  <c r="B588" i="1"/>
  <c r="C588" i="1"/>
  <c r="B589" i="1"/>
  <c r="C589" i="1"/>
  <c r="B590" i="1"/>
  <c r="C590" i="1"/>
  <c r="B591" i="1"/>
  <c r="C591" i="1"/>
  <c r="B592" i="1"/>
  <c r="C592" i="1"/>
  <c r="B593" i="1"/>
  <c r="C593" i="1"/>
  <c r="B594" i="1"/>
  <c r="C594" i="1"/>
  <c r="B595" i="1"/>
  <c r="C595" i="1"/>
  <c r="B596" i="1"/>
  <c r="C596" i="1"/>
  <c r="B597" i="1"/>
  <c r="C597" i="1"/>
  <c r="B598" i="1"/>
  <c r="C598" i="1"/>
  <c r="B599" i="1"/>
  <c r="C599" i="1"/>
  <c r="B600" i="1"/>
  <c r="C600" i="1"/>
  <c r="B601" i="1"/>
  <c r="C601" i="1"/>
  <c r="B602" i="1"/>
  <c r="C602" i="1"/>
  <c r="B603" i="1"/>
  <c r="C603" i="1"/>
  <c r="B604" i="1"/>
  <c r="C604" i="1"/>
  <c r="B605" i="1"/>
  <c r="C605" i="1"/>
  <c r="B606" i="1"/>
  <c r="C606" i="1"/>
  <c r="B607" i="1"/>
  <c r="C607" i="1"/>
  <c r="B608" i="1"/>
  <c r="C608" i="1"/>
  <c r="B609" i="1"/>
  <c r="C609" i="1"/>
  <c r="B610" i="1"/>
  <c r="C610" i="1"/>
  <c r="B611" i="1"/>
  <c r="C611" i="1"/>
  <c r="B612" i="1"/>
  <c r="C612" i="1"/>
  <c r="B613" i="1"/>
  <c r="C613" i="1"/>
  <c r="B614" i="1"/>
  <c r="C614" i="1"/>
  <c r="B615" i="1"/>
  <c r="C615" i="1"/>
  <c r="B616" i="1"/>
  <c r="C616" i="1"/>
  <c r="B617" i="1"/>
  <c r="C617" i="1"/>
  <c r="B618" i="1"/>
  <c r="C618" i="1"/>
  <c r="B619" i="1"/>
  <c r="C619" i="1"/>
  <c r="B620" i="1"/>
  <c r="C620" i="1"/>
  <c r="B621" i="1"/>
  <c r="C621" i="1"/>
  <c r="B622" i="1"/>
  <c r="C622" i="1"/>
  <c r="B623" i="1"/>
  <c r="C623" i="1"/>
  <c r="B624" i="1"/>
  <c r="C624" i="1"/>
  <c r="B625" i="1"/>
  <c r="C625" i="1"/>
  <c r="B626" i="1"/>
  <c r="C626" i="1"/>
  <c r="B627" i="1"/>
  <c r="C627" i="1"/>
  <c r="B628" i="1"/>
  <c r="C628" i="1"/>
  <c r="B629" i="1"/>
  <c r="C629" i="1"/>
  <c r="B630" i="1"/>
  <c r="C630" i="1"/>
  <c r="B631" i="1"/>
  <c r="C631" i="1"/>
  <c r="B632" i="1"/>
  <c r="C632" i="1"/>
  <c r="B633" i="1"/>
  <c r="C633" i="1"/>
  <c r="B634" i="1"/>
  <c r="C634" i="1"/>
  <c r="B635" i="1"/>
  <c r="C635" i="1"/>
  <c r="B636" i="1"/>
  <c r="C636" i="1"/>
  <c r="B637" i="1"/>
  <c r="C637" i="1"/>
  <c r="B638" i="1"/>
  <c r="C638" i="1"/>
  <c r="B639" i="1"/>
  <c r="C639" i="1"/>
  <c r="B640" i="1"/>
  <c r="C640" i="1"/>
  <c r="B641" i="1"/>
  <c r="C641" i="1"/>
  <c r="B642" i="1"/>
  <c r="C642" i="1"/>
  <c r="B643" i="1"/>
  <c r="C643" i="1"/>
  <c r="B644" i="1"/>
  <c r="C644" i="1"/>
  <c r="B645" i="1"/>
  <c r="C645" i="1"/>
  <c r="B646" i="1"/>
  <c r="C646" i="1"/>
  <c r="B647" i="1"/>
  <c r="C647" i="1"/>
  <c r="B648" i="1"/>
  <c r="C648" i="1"/>
  <c r="B649" i="1"/>
  <c r="C649" i="1"/>
  <c r="B650" i="1"/>
  <c r="C650" i="1"/>
  <c r="B651" i="1"/>
  <c r="C651" i="1"/>
  <c r="B652" i="1"/>
  <c r="C652" i="1"/>
  <c r="B653" i="1"/>
  <c r="C653" i="1"/>
  <c r="B654" i="1"/>
  <c r="C654" i="1"/>
  <c r="B655" i="1"/>
  <c r="C655" i="1"/>
  <c r="B656" i="1"/>
  <c r="C656" i="1"/>
  <c r="B657" i="1"/>
  <c r="C657" i="1"/>
  <c r="B658" i="1"/>
  <c r="C658" i="1"/>
  <c r="B659" i="1"/>
  <c r="C659" i="1"/>
  <c r="B660" i="1"/>
  <c r="C660" i="1"/>
  <c r="B661" i="1"/>
  <c r="C661" i="1"/>
  <c r="B662" i="1"/>
  <c r="C662" i="1"/>
  <c r="B663" i="1"/>
  <c r="C663" i="1"/>
  <c r="B664" i="1"/>
  <c r="C664" i="1"/>
  <c r="B665" i="1"/>
  <c r="C665" i="1"/>
  <c r="B666" i="1"/>
  <c r="C666" i="1"/>
  <c r="B667" i="1"/>
  <c r="C667" i="1"/>
  <c r="B668" i="1"/>
  <c r="C668" i="1"/>
  <c r="B669" i="1"/>
  <c r="C669" i="1"/>
  <c r="B670" i="1"/>
  <c r="C670" i="1"/>
  <c r="B671" i="1"/>
  <c r="C671" i="1"/>
  <c r="B672" i="1"/>
  <c r="C672" i="1"/>
  <c r="B673" i="1"/>
  <c r="C673" i="1"/>
  <c r="B674" i="1"/>
  <c r="C674" i="1"/>
  <c r="B675" i="1"/>
  <c r="C675" i="1"/>
  <c r="B676" i="1"/>
  <c r="C676" i="1"/>
  <c r="B677" i="1"/>
  <c r="C677" i="1"/>
  <c r="B678" i="1"/>
  <c r="C678" i="1"/>
  <c r="B679" i="1"/>
  <c r="C679" i="1"/>
  <c r="B680" i="1"/>
  <c r="C680" i="1"/>
  <c r="B681" i="1"/>
  <c r="C681" i="1"/>
  <c r="B682" i="1"/>
  <c r="C682" i="1"/>
  <c r="B683" i="1"/>
  <c r="C683" i="1"/>
  <c r="B684" i="1"/>
  <c r="C684" i="1"/>
  <c r="B685" i="1"/>
  <c r="C685" i="1"/>
  <c r="B686" i="1"/>
  <c r="C686" i="1"/>
  <c r="B687" i="1"/>
  <c r="C687" i="1"/>
  <c r="B688" i="1"/>
  <c r="C688" i="1"/>
  <c r="B689" i="1"/>
  <c r="C689" i="1"/>
  <c r="B690" i="1"/>
  <c r="C690" i="1"/>
  <c r="B691" i="1"/>
  <c r="C691" i="1"/>
  <c r="B692" i="1"/>
  <c r="C692" i="1"/>
  <c r="B693" i="1"/>
  <c r="C693" i="1"/>
  <c r="B694" i="1"/>
  <c r="C694" i="1"/>
  <c r="B695" i="1"/>
  <c r="C695" i="1"/>
  <c r="B696" i="1"/>
  <c r="C696" i="1"/>
  <c r="B697" i="1"/>
  <c r="C697" i="1"/>
  <c r="B698" i="1"/>
  <c r="C698" i="1"/>
  <c r="B699" i="1"/>
  <c r="C699" i="1"/>
  <c r="B700" i="1"/>
  <c r="C700" i="1"/>
  <c r="B701" i="1"/>
  <c r="C701" i="1"/>
  <c r="B702" i="1"/>
  <c r="C702" i="1"/>
  <c r="B703" i="1"/>
  <c r="C703" i="1"/>
  <c r="B704" i="1"/>
  <c r="C704" i="1"/>
  <c r="B705" i="1"/>
  <c r="C705" i="1"/>
  <c r="B706" i="1"/>
  <c r="C706" i="1"/>
  <c r="B707" i="1"/>
  <c r="C707" i="1"/>
  <c r="B708" i="1"/>
  <c r="C708" i="1"/>
  <c r="B709" i="1"/>
  <c r="C709" i="1"/>
  <c r="B710" i="1"/>
  <c r="C710" i="1"/>
  <c r="B711" i="1"/>
  <c r="C711" i="1"/>
  <c r="B712" i="1"/>
  <c r="C712" i="1"/>
  <c r="B713" i="1"/>
  <c r="C713" i="1"/>
  <c r="B714" i="1"/>
  <c r="C714" i="1"/>
  <c r="B715" i="1"/>
  <c r="C715" i="1"/>
  <c r="B716" i="1"/>
  <c r="C716" i="1"/>
  <c r="B717" i="1"/>
  <c r="C717" i="1"/>
  <c r="B718" i="1"/>
  <c r="C718" i="1"/>
  <c r="B719" i="1"/>
  <c r="C719" i="1"/>
  <c r="B720" i="1"/>
  <c r="C720" i="1"/>
  <c r="B721" i="1"/>
  <c r="C721" i="1"/>
  <c r="B722" i="1"/>
  <c r="C722" i="1"/>
  <c r="B723" i="1"/>
  <c r="C723" i="1"/>
  <c r="B724" i="1"/>
  <c r="C724" i="1"/>
  <c r="B5" i="1"/>
  <c r="C5" i="1"/>
  <c r="C4" i="1"/>
  <c r="B4" i="1"/>
  <c r="AA25" i="1" l="1"/>
  <c r="AA22" i="1"/>
  <c r="AA23" i="1"/>
  <c r="AA24" i="1"/>
  <c r="AB3" i="1" a="1"/>
  <c r="AC25" i="1"/>
  <c r="AC23" i="1"/>
  <c r="AC21" i="1"/>
  <c r="U662" i="1"/>
  <c r="U663" i="1"/>
  <c r="U349" i="1"/>
  <c r="U350" i="1"/>
  <c r="U351" i="1"/>
  <c r="U352" i="1"/>
  <c r="U299" i="1"/>
  <c r="U264" i="1"/>
  <c r="U265" i="1"/>
  <c r="U266" i="1"/>
  <c r="U267" i="1"/>
  <c r="U268" i="1"/>
  <c r="U269" i="1"/>
  <c r="U270" i="1"/>
  <c r="U271" i="1"/>
  <c r="U272" i="1"/>
  <c r="U273" i="1"/>
  <c r="U274" i="1"/>
  <c r="U275" i="1"/>
  <c r="U353" i="1"/>
  <c r="U354" i="1"/>
  <c r="U355" i="1"/>
  <c r="U356" i="1"/>
  <c r="U357" i="1"/>
  <c r="U358" i="1"/>
  <c r="U359" i="1"/>
  <c r="U360" i="1"/>
  <c r="U19" i="1"/>
  <c r="U427" i="1"/>
  <c r="U408" i="1"/>
  <c r="U428" i="1"/>
  <c r="U429" i="1"/>
  <c r="U430" i="1"/>
  <c r="U431" i="1"/>
  <c r="U432" i="1"/>
  <c r="U433" i="1"/>
  <c r="U301" i="1"/>
  <c r="U302" i="1"/>
  <c r="U303" i="1"/>
  <c r="U304" i="1"/>
  <c r="U305" i="1"/>
  <c r="U306" i="1"/>
  <c r="U307" i="1"/>
  <c r="U308" i="1"/>
  <c r="U309" i="1"/>
  <c r="U310" i="1"/>
  <c r="U311" i="1"/>
  <c r="U312" i="1"/>
  <c r="U313" i="1"/>
  <c r="U409" i="1"/>
  <c r="U236" i="1"/>
  <c r="U237" i="1"/>
  <c r="U238" i="1"/>
  <c r="U239" i="1"/>
  <c r="U240" i="1"/>
  <c r="U241" i="1"/>
  <c r="U242" i="1"/>
  <c r="U243" i="1"/>
  <c r="U244" i="1"/>
  <c r="U245" i="1"/>
  <c r="U246" i="1"/>
  <c r="U247" i="1"/>
  <c r="U248" i="1"/>
  <c r="U249" i="1"/>
  <c r="U250" i="1"/>
  <c r="U251" i="1"/>
  <c r="U252" i="1"/>
  <c r="U253" i="1"/>
  <c r="U254" i="1"/>
  <c r="U255" i="1"/>
  <c r="U410" i="1"/>
  <c r="U411" i="1"/>
  <c r="U412" i="1"/>
  <c r="U413" i="1"/>
  <c r="U414" i="1"/>
  <c r="U415" i="1"/>
  <c r="U416" i="1"/>
  <c r="U417" i="1"/>
  <c r="U418" i="1"/>
  <c r="U419" i="1"/>
  <c r="U420" i="1"/>
  <c r="U685" i="1"/>
  <c r="U686" i="1"/>
  <c r="U687" i="1"/>
  <c r="U688" i="1"/>
  <c r="U664" i="1"/>
  <c r="U665" i="1"/>
  <c r="U666" i="1"/>
  <c r="U17" i="1"/>
  <c r="U5" i="1"/>
  <c r="U6" i="1"/>
  <c r="U7" i="1"/>
  <c r="U8" i="1"/>
  <c r="U9" i="1"/>
  <c r="U11" i="1"/>
  <c r="U361" i="1"/>
  <c r="U256" i="1"/>
  <c r="U276" i="1"/>
  <c r="U300" i="1"/>
  <c r="U362" i="1"/>
  <c r="U363" i="1"/>
  <c r="U364" i="1"/>
  <c r="U365" i="1"/>
  <c r="U366" i="1"/>
  <c r="U367" i="1"/>
  <c r="U368" i="1"/>
  <c r="U369" i="1"/>
  <c r="U370" i="1"/>
  <c r="U371" i="1"/>
  <c r="U372" i="1"/>
  <c r="U18" i="1"/>
  <c r="U20" i="1"/>
  <c r="U583" i="1"/>
  <c r="U478" i="1"/>
  <c r="U479" i="1"/>
  <c r="U553" i="1"/>
  <c r="U554" i="1"/>
  <c r="U555" i="1"/>
  <c r="U556" i="1"/>
  <c r="U557" i="1"/>
  <c r="U558" i="1"/>
  <c r="U559" i="1"/>
  <c r="U560" i="1"/>
  <c r="U561" i="1"/>
  <c r="U689" i="1"/>
  <c r="U690" i="1"/>
  <c r="U480" i="1"/>
  <c r="U481" i="1"/>
  <c r="U482" i="1"/>
  <c r="U483" i="1"/>
  <c r="U484" i="1"/>
  <c r="U485" i="1"/>
  <c r="U486" i="1"/>
  <c r="U487" i="1"/>
  <c r="U488" i="1"/>
  <c r="U489" i="1"/>
  <c r="U490" i="1"/>
  <c r="U584" i="1"/>
  <c r="U585" i="1"/>
  <c r="U586" i="1"/>
  <c r="U587" i="1"/>
  <c r="U588" i="1"/>
  <c r="U589" i="1"/>
  <c r="U590" i="1"/>
  <c r="U591" i="1"/>
  <c r="U592" i="1"/>
  <c r="U593" i="1"/>
  <c r="U594" i="1"/>
  <c r="U595" i="1"/>
  <c r="U691" i="1"/>
  <c r="U692" i="1"/>
  <c r="U421" i="1"/>
  <c r="U422" i="1"/>
  <c r="U667" i="1"/>
  <c r="U668" i="1"/>
  <c r="U669" i="1"/>
  <c r="U10" i="1"/>
  <c r="U12" i="1"/>
  <c r="U13" i="1"/>
  <c r="U373" i="1"/>
  <c r="U257" i="1"/>
  <c r="U277" i="1"/>
  <c r="U278" i="1"/>
  <c r="U374" i="1"/>
  <c r="U375" i="1"/>
  <c r="U376" i="1"/>
  <c r="U377" i="1"/>
  <c r="U378" i="1"/>
  <c r="U379" i="1"/>
  <c r="U380" i="1"/>
  <c r="U381" i="1"/>
  <c r="U382" i="1"/>
  <c r="U383" i="1"/>
  <c r="U384" i="1"/>
  <c r="U21" i="1"/>
  <c r="U596" i="1"/>
  <c r="U40" i="1"/>
  <c r="U41" i="1"/>
  <c r="U491" i="1"/>
  <c r="U492" i="1"/>
  <c r="U562" i="1"/>
  <c r="U563" i="1"/>
  <c r="U564" i="1"/>
  <c r="U565" i="1"/>
  <c r="U566" i="1"/>
  <c r="U567" i="1"/>
  <c r="U568" i="1"/>
  <c r="U569" i="1"/>
  <c r="U570" i="1"/>
  <c r="U693" i="1"/>
  <c r="U694" i="1"/>
  <c r="U493" i="1"/>
  <c r="U494" i="1"/>
  <c r="U495" i="1"/>
  <c r="U496" i="1"/>
  <c r="U497" i="1"/>
  <c r="U498" i="1"/>
  <c r="U499" i="1"/>
  <c r="U500" i="1"/>
  <c r="U501" i="1"/>
  <c r="U502" i="1"/>
  <c r="U503" i="1"/>
  <c r="U597" i="1"/>
  <c r="U598" i="1"/>
  <c r="U599" i="1"/>
  <c r="U600" i="1"/>
  <c r="U601" i="1"/>
  <c r="U602" i="1"/>
  <c r="U603" i="1"/>
  <c r="U604" i="1"/>
  <c r="U605" i="1"/>
  <c r="U606" i="1"/>
  <c r="U607" i="1"/>
  <c r="U608" i="1"/>
  <c r="U695" i="1"/>
  <c r="U696" i="1"/>
  <c r="U697" i="1"/>
  <c r="U22" i="1"/>
  <c r="U698" i="1"/>
  <c r="U23" i="1"/>
  <c r="U670" i="1"/>
  <c r="U671" i="1"/>
  <c r="U672" i="1"/>
  <c r="U259" i="1"/>
  <c r="U258" i="1"/>
  <c r="U385" i="1"/>
  <c r="U279" i="1"/>
  <c r="U280" i="1"/>
  <c r="U386" i="1"/>
  <c r="U387" i="1"/>
  <c r="U388" i="1"/>
  <c r="U389" i="1"/>
  <c r="U281" i="1"/>
  <c r="U282" i="1"/>
  <c r="U283" i="1"/>
  <c r="U284" i="1"/>
  <c r="U285" i="1"/>
  <c r="U286" i="1"/>
  <c r="U287" i="1"/>
  <c r="U288" i="1"/>
  <c r="U289" i="1"/>
  <c r="U290" i="1"/>
  <c r="U291" i="1"/>
  <c r="U292" i="1"/>
  <c r="U293" i="1"/>
  <c r="U294" i="1"/>
  <c r="U295" i="1"/>
  <c r="U390" i="1"/>
  <c r="U391" i="1"/>
  <c r="U392" i="1"/>
  <c r="U393" i="1"/>
  <c r="U394" i="1"/>
  <c r="U395" i="1"/>
  <c r="U396" i="1"/>
  <c r="U397" i="1"/>
  <c r="U398" i="1"/>
  <c r="U399" i="1"/>
  <c r="U400" i="1"/>
  <c r="U24" i="1"/>
  <c r="U609" i="1"/>
  <c r="U4" i="1"/>
  <c r="U504" i="1"/>
  <c r="U505" i="1"/>
  <c r="U506" i="1"/>
  <c r="U434" i="1"/>
  <c r="U435" i="1"/>
  <c r="U436" i="1"/>
  <c r="U437" i="1"/>
  <c r="U571" i="1"/>
  <c r="U572" i="1"/>
  <c r="U573" i="1"/>
  <c r="U574" i="1"/>
  <c r="U575" i="1"/>
  <c r="U576" i="1"/>
  <c r="U438" i="1"/>
  <c r="U439" i="1"/>
  <c r="U440" i="1"/>
  <c r="U441" i="1"/>
  <c r="U442" i="1"/>
  <c r="U443" i="1"/>
  <c r="U444" i="1"/>
  <c r="U445" i="1"/>
  <c r="U446" i="1"/>
  <c r="U447" i="1"/>
  <c r="U448" i="1"/>
  <c r="U449" i="1"/>
  <c r="U450" i="1"/>
  <c r="U451" i="1"/>
  <c r="U452" i="1"/>
  <c r="U453" i="1"/>
  <c r="U454" i="1"/>
  <c r="U455" i="1"/>
  <c r="U507" i="1"/>
  <c r="U508" i="1"/>
  <c r="U509" i="1"/>
  <c r="U510" i="1"/>
  <c r="U511" i="1"/>
  <c r="U512" i="1"/>
  <c r="U513" i="1"/>
  <c r="U514" i="1"/>
  <c r="U515" i="1"/>
  <c r="U699" i="1"/>
  <c r="U700" i="1"/>
  <c r="U701" i="1"/>
  <c r="U702" i="1"/>
  <c r="U516" i="1"/>
  <c r="U517" i="1"/>
  <c r="U518" i="1"/>
  <c r="U519" i="1"/>
  <c r="U520" i="1"/>
  <c r="U521" i="1"/>
  <c r="U522" i="1"/>
  <c r="U523" i="1"/>
  <c r="U524" i="1"/>
  <c r="U525" i="1"/>
  <c r="U526" i="1"/>
  <c r="U703" i="1"/>
  <c r="U704" i="1"/>
  <c r="U610" i="1"/>
  <c r="U611" i="1"/>
  <c r="U612" i="1"/>
  <c r="U613" i="1"/>
  <c r="U614" i="1"/>
  <c r="U615" i="1"/>
  <c r="U616" i="1"/>
  <c r="U617" i="1"/>
  <c r="U618" i="1"/>
  <c r="U619" i="1"/>
  <c r="U620" i="1"/>
  <c r="U621" i="1"/>
  <c r="U527" i="1"/>
  <c r="U25" i="1"/>
  <c r="U26" i="1"/>
  <c r="U27" i="1"/>
  <c r="U673" i="1"/>
  <c r="U674" i="1"/>
  <c r="U675" i="1"/>
  <c r="U260" i="1"/>
  <c r="U261" i="1"/>
  <c r="U262" i="1"/>
  <c r="U296" i="1"/>
  <c r="U401" i="1"/>
  <c r="U263" i="1"/>
  <c r="U297" i="1"/>
  <c r="U298" i="1"/>
  <c r="U402" i="1"/>
  <c r="U403" i="1"/>
  <c r="U404" i="1"/>
  <c r="U405" i="1"/>
  <c r="U406" i="1"/>
  <c r="U407" i="1"/>
  <c r="U28" i="1"/>
  <c r="U622" i="1"/>
  <c r="U528" i="1"/>
  <c r="U529" i="1"/>
  <c r="U530" i="1"/>
  <c r="U42" i="1"/>
  <c r="U43" i="1"/>
  <c r="U531" i="1"/>
  <c r="U44" i="1"/>
  <c r="U45" i="1"/>
  <c r="U474" i="1"/>
  <c r="U475" i="1"/>
  <c r="U476" i="1"/>
  <c r="U477" i="1"/>
  <c r="U577" i="1"/>
  <c r="U578" i="1"/>
  <c r="U579" i="1"/>
  <c r="U580" i="1"/>
  <c r="U581" i="1"/>
  <c r="U456" i="1"/>
  <c r="U457" i="1"/>
  <c r="U458" i="1"/>
  <c r="U459" i="1"/>
  <c r="U460" i="1"/>
  <c r="U461" i="1"/>
  <c r="U462" i="1"/>
  <c r="U463" i="1"/>
  <c r="U464" i="1"/>
  <c r="U465" i="1"/>
  <c r="U466" i="1"/>
  <c r="U467" i="1"/>
  <c r="U468" i="1"/>
  <c r="U469" i="1"/>
  <c r="U470" i="1"/>
  <c r="U471" i="1"/>
  <c r="U472" i="1"/>
  <c r="U473" i="1"/>
  <c r="U532" i="1"/>
  <c r="U533" i="1"/>
  <c r="U534" i="1"/>
  <c r="U535" i="1"/>
  <c r="U536" i="1"/>
  <c r="U537" i="1"/>
  <c r="U538" i="1"/>
  <c r="U539" i="1"/>
  <c r="U540" i="1"/>
  <c r="U541" i="1"/>
  <c r="U705" i="1"/>
  <c r="U706" i="1"/>
  <c r="U707" i="1"/>
  <c r="U708" i="1"/>
  <c r="U709" i="1"/>
  <c r="U542" i="1"/>
  <c r="U543" i="1"/>
  <c r="U544" i="1"/>
  <c r="U545" i="1"/>
  <c r="U546" i="1"/>
  <c r="U547" i="1"/>
  <c r="U548" i="1"/>
  <c r="U549" i="1"/>
  <c r="U550" i="1"/>
  <c r="U551" i="1"/>
  <c r="U552" i="1"/>
  <c r="U582" i="1"/>
  <c r="U623" i="1"/>
  <c r="U624" i="1"/>
  <c r="U625" i="1"/>
  <c r="U626" i="1"/>
  <c r="U627" i="1"/>
  <c r="U628" i="1"/>
  <c r="U629" i="1"/>
  <c r="U630" i="1"/>
  <c r="U631" i="1"/>
  <c r="U632" i="1"/>
  <c r="U633" i="1"/>
  <c r="U634" i="1"/>
  <c r="U710" i="1"/>
  <c r="U676" i="1"/>
  <c r="U677" i="1"/>
  <c r="U678" i="1"/>
  <c r="U29" i="1"/>
  <c r="U635" i="1"/>
  <c r="U171" i="1"/>
  <c r="U172" i="1"/>
  <c r="U423" i="1"/>
  <c r="U46" i="1"/>
  <c r="U47" i="1"/>
  <c r="U173" i="1"/>
  <c r="U48" i="1"/>
  <c r="U49" i="1"/>
  <c r="U60" i="1"/>
  <c r="U61" i="1"/>
  <c r="U62" i="1"/>
  <c r="U63" i="1"/>
  <c r="U64" i="1"/>
  <c r="U65" i="1"/>
  <c r="U66" i="1"/>
  <c r="U67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314" i="1"/>
  <c r="U426" i="1"/>
  <c r="U315" i="1"/>
  <c r="U316" i="1"/>
  <c r="U317" i="1"/>
  <c r="U318" i="1"/>
  <c r="U319" i="1"/>
  <c r="U320" i="1"/>
  <c r="U321" i="1"/>
  <c r="U322" i="1"/>
  <c r="U323" i="1"/>
  <c r="U324" i="1"/>
  <c r="U325" i="1"/>
  <c r="U326" i="1"/>
  <c r="U327" i="1"/>
  <c r="U328" i="1"/>
  <c r="U329" i="1"/>
  <c r="U330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74" i="1"/>
  <c r="U175" i="1"/>
  <c r="U176" i="1"/>
  <c r="U177" i="1"/>
  <c r="U178" i="1"/>
  <c r="U179" i="1"/>
  <c r="U180" i="1"/>
  <c r="U181" i="1"/>
  <c r="U182" i="1"/>
  <c r="U711" i="1"/>
  <c r="U712" i="1"/>
  <c r="U183" i="1"/>
  <c r="U184" i="1"/>
  <c r="U185" i="1"/>
  <c r="U186" i="1"/>
  <c r="U187" i="1"/>
  <c r="U188" i="1"/>
  <c r="U189" i="1"/>
  <c r="U190" i="1"/>
  <c r="U191" i="1"/>
  <c r="U192" i="1"/>
  <c r="U193" i="1"/>
  <c r="U194" i="1"/>
  <c r="U195" i="1"/>
  <c r="U713" i="1"/>
  <c r="U714" i="1"/>
  <c r="U68" i="1"/>
  <c r="U715" i="1"/>
  <c r="U69" i="1"/>
  <c r="U716" i="1"/>
  <c r="U636" i="1"/>
  <c r="U637" i="1"/>
  <c r="U638" i="1"/>
  <c r="U639" i="1"/>
  <c r="U640" i="1"/>
  <c r="U641" i="1"/>
  <c r="U642" i="1"/>
  <c r="U643" i="1"/>
  <c r="U644" i="1"/>
  <c r="U645" i="1"/>
  <c r="U646" i="1"/>
  <c r="U647" i="1"/>
  <c r="U679" i="1"/>
  <c r="U680" i="1"/>
  <c r="U681" i="1"/>
  <c r="U30" i="1"/>
  <c r="U648" i="1"/>
  <c r="U196" i="1"/>
  <c r="U197" i="1"/>
  <c r="U424" i="1"/>
  <c r="U50" i="1"/>
  <c r="U51" i="1"/>
  <c r="U52" i="1"/>
  <c r="U53" i="1"/>
  <c r="U54" i="1"/>
  <c r="U55" i="1"/>
  <c r="U56" i="1"/>
  <c r="U57" i="1"/>
  <c r="U58" i="1"/>
  <c r="U198" i="1"/>
  <c r="U14" i="1"/>
  <c r="U15" i="1"/>
  <c r="U16" i="1"/>
  <c r="U59" i="1"/>
  <c r="U70" i="1"/>
  <c r="U113" i="1"/>
  <c r="U114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336" i="1"/>
  <c r="U131" i="1"/>
  <c r="U132" i="1"/>
  <c r="U133" i="1"/>
  <c r="U337" i="1"/>
  <c r="U338" i="1"/>
  <c r="U339" i="1"/>
  <c r="U340" i="1"/>
  <c r="U341" i="1"/>
  <c r="U342" i="1"/>
  <c r="U343" i="1"/>
  <c r="U345" i="1"/>
  <c r="U346" i="1"/>
  <c r="U347" i="1"/>
  <c r="U348" i="1"/>
  <c r="U331" i="1"/>
  <c r="U332" i="1"/>
  <c r="U333" i="1"/>
  <c r="U334" i="1"/>
  <c r="U335" i="1"/>
  <c r="U134" i="1"/>
  <c r="U135" i="1"/>
  <c r="U136" i="1"/>
  <c r="U344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99" i="1"/>
  <c r="U200" i="1"/>
  <c r="U201" i="1"/>
  <c r="U202" i="1"/>
  <c r="U203" i="1"/>
  <c r="U204" i="1"/>
  <c r="U205" i="1"/>
  <c r="U206" i="1"/>
  <c r="U207" i="1"/>
  <c r="U208" i="1"/>
  <c r="U717" i="1"/>
  <c r="U718" i="1"/>
  <c r="U719" i="1"/>
  <c r="U209" i="1"/>
  <c r="U210" i="1"/>
  <c r="U211" i="1"/>
  <c r="U212" i="1"/>
  <c r="U213" i="1"/>
  <c r="U214" i="1"/>
  <c r="U215" i="1"/>
  <c r="U216" i="1"/>
  <c r="U217" i="1"/>
  <c r="U218" i="1"/>
  <c r="U219" i="1"/>
  <c r="U220" i="1"/>
  <c r="U221" i="1"/>
  <c r="U425" i="1"/>
  <c r="U31" i="1"/>
  <c r="U32" i="1"/>
  <c r="U33" i="1"/>
  <c r="U34" i="1"/>
  <c r="U35" i="1"/>
  <c r="U36" i="1"/>
  <c r="U37" i="1"/>
  <c r="U38" i="1"/>
  <c r="U720" i="1"/>
  <c r="U721" i="1"/>
  <c r="U649" i="1"/>
  <c r="U650" i="1"/>
  <c r="U651" i="1"/>
  <c r="U652" i="1"/>
  <c r="U653" i="1"/>
  <c r="U654" i="1"/>
  <c r="U655" i="1"/>
  <c r="U656" i="1"/>
  <c r="U657" i="1"/>
  <c r="U658" i="1"/>
  <c r="U659" i="1"/>
  <c r="U660" i="1"/>
  <c r="U722" i="1"/>
  <c r="U39" i="1"/>
  <c r="U682" i="1"/>
  <c r="U683" i="1"/>
  <c r="U684" i="1"/>
  <c r="U222" i="1"/>
  <c r="U152" i="1"/>
  <c r="U223" i="1"/>
  <c r="U153" i="1"/>
  <c r="U154" i="1"/>
  <c r="U155" i="1"/>
  <c r="U156" i="1"/>
  <c r="U157" i="1"/>
  <c r="U158" i="1"/>
  <c r="U159" i="1"/>
  <c r="U160" i="1"/>
  <c r="U161" i="1"/>
  <c r="U162" i="1"/>
  <c r="U224" i="1"/>
  <c r="U163" i="1"/>
  <c r="U164" i="1"/>
  <c r="U165" i="1"/>
  <c r="U166" i="1"/>
  <c r="U167" i="1"/>
  <c r="U168" i="1"/>
  <c r="U169" i="1"/>
  <c r="U170" i="1"/>
  <c r="U225" i="1"/>
  <c r="U226" i="1"/>
  <c r="U227" i="1"/>
  <c r="U228" i="1"/>
  <c r="U229" i="1"/>
  <c r="U230" i="1"/>
  <c r="U231" i="1"/>
  <c r="U232" i="1"/>
  <c r="U233" i="1"/>
  <c r="U234" i="1"/>
  <c r="U235" i="1"/>
  <c r="U723" i="1"/>
  <c r="U724" i="1"/>
  <c r="U661" i="1"/>
  <c r="T662" i="1"/>
  <c r="T663" i="1"/>
  <c r="T349" i="1"/>
  <c r="T350" i="1"/>
  <c r="T351" i="1"/>
  <c r="T352" i="1"/>
  <c r="T299" i="1"/>
  <c r="T264" i="1"/>
  <c r="T265" i="1"/>
  <c r="T266" i="1"/>
  <c r="T267" i="1"/>
  <c r="T268" i="1"/>
  <c r="T269" i="1"/>
  <c r="T270" i="1"/>
  <c r="T271" i="1"/>
  <c r="T272" i="1"/>
  <c r="T273" i="1"/>
  <c r="T274" i="1"/>
  <c r="T275" i="1"/>
  <c r="T353" i="1"/>
  <c r="T354" i="1"/>
  <c r="T355" i="1"/>
  <c r="T356" i="1"/>
  <c r="T357" i="1"/>
  <c r="T358" i="1"/>
  <c r="T359" i="1"/>
  <c r="T360" i="1"/>
  <c r="T19" i="1"/>
  <c r="T427" i="1"/>
  <c r="T408" i="1"/>
  <c r="T428" i="1"/>
  <c r="T429" i="1"/>
  <c r="T430" i="1"/>
  <c r="T431" i="1"/>
  <c r="T432" i="1"/>
  <c r="T433" i="1"/>
  <c r="T301" i="1"/>
  <c r="T302" i="1"/>
  <c r="T303" i="1"/>
  <c r="T304" i="1"/>
  <c r="T305" i="1"/>
  <c r="T306" i="1"/>
  <c r="T307" i="1"/>
  <c r="T308" i="1"/>
  <c r="T309" i="1"/>
  <c r="T310" i="1"/>
  <c r="T311" i="1"/>
  <c r="T312" i="1"/>
  <c r="T313" i="1"/>
  <c r="T409" i="1"/>
  <c r="T236" i="1"/>
  <c r="T237" i="1"/>
  <c r="T238" i="1"/>
  <c r="T239" i="1"/>
  <c r="T240" i="1"/>
  <c r="T241" i="1"/>
  <c r="T242" i="1"/>
  <c r="T243" i="1"/>
  <c r="T244" i="1"/>
  <c r="T245" i="1"/>
  <c r="T246" i="1"/>
  <c r="T247" i="1"/>
  <c r="T248" i="1"/>
  <c r="T249" i="1"/>
  <c r="T250" i="1"/>
  <c r="T251" i="1"/>
  <c r="T252" i="1"/>
  <c r="T253" i="1"/>
  <c r="T254" i="1"/>
  <c r="T255" i="1"/>
  <c r="T410" i="1"/>
  <c r="T411" i="1"/>
  <c r="T412" i="1"/>
  <c r="T413" i="1"/>
  <c r="T414" i="1"/>
  <c r="T415" i="1"/>
  <c r="T416" i="1"/>
  <c r="T417" i="1"/>
  <c r="T418" i="1"/>
  <c r="T419" i="1"/>
  <c r="T420" i="1"/>
  <c r="T685" i="1"/>
  <c r="T686" i="1"/>
  <c r="T687" i="1"/>
  <c r="T688" i="1"/>
  <c r="T664" i="1"/>
  <c r="T665" i="1"/>
  <c r="T666" i="1"/>
  <c r="T17" i="1"/>
  <c r="T5" i="1"/>
  <c r="T6" i="1"/>
  <c r="T7" i="1"/>
  <c r="T8" i="1"/>
  <c r="T9" i="1"/>
  <c r="T11" i="1"/>
  <c r="T361" i="1"/>
  <c r="T256" i="1"/>
  <c r="T276" i="1"/>
  <c r="T300" i="1"/>
  <c r="T362" i="1"/>
  <c r="T363" i="1"/>
  <c r="T364" i="1"/>
  <c r="T365" i="1"/>
  <c r="T366" i="1"/>
  <c r="T367" i="1"/>
  <c r="T368" i="1"/>
  <c r="T369" i="1"/>
  <c r="T370" i="1"/>
  <c r="T371" i="1"/>
  <c r="T372" i="1"/>
  <c r="T18" i="1"/>
  <c r="T20" i="1"/>
  <c r="T583" i="1"/>
  <c r="T478" i="1"/>
  <c r="T479" i="1"/>
  <c r="T553" i="1"/>
  <c r="T554" i="1"/>
  <c r="T555" i="1"/>
  <c r="T556" i="1"/>
  <c r="T557" i="1"/>
  <c r="T558" i="1"/>
  <c r="T559" i="1"/>
  <c r="T560" i="1"/>
  <c r="T561" i="1"/>
  <c r="T689" i="1"/>
  <c r="T690" i="1"/>
  <c r="T480" i="1"/>
  <c r="T481" i="1"/>
  <c r="T482" i="1"/>
  <c r="T483" i="1"/>
  <c r="T484" i="1"/>
  <c r="T485" i="1"/>
  <c r="T486" i="1"/>
  <c r="T487" i="1"/>
  <c r="T488" i="1"/>
  <c r="T489" i="1"/>
  <c r="T490" i="1"/>
  <c r="T584" i="1"/>
  <c r="T585" i="1"/>
  <c r="T586" i="1"/>
  <c r="T587" i="1"/>
  <c r="T588" i="1"/>
  <c r="T589" i="1"/>
  <c r="T590" i="1"/>
  <c r="T591" i="1"/>
  <c r="T592" i="1"/>
  <c r="T593" i="1"/>
  <c r="T594" i="1"/>
  <c r="T595" i="1"/>
  <c r="T691" i="1"/>
  <c r="T692" i="1"/>
  <c r="T421" i="1"/>
  <c r="T422" i="1"/>
  <c r="T667" i="1"/>
  <c r="T668" i="1"/>
  <c r="T669" i="1"/>
  <c r="T10" i="1"/>
  <c r="T12" i="1"/>
  <c r="T13" i="1"/>
  <c r="T373" i="1"/>
  <c r="T257" i="1"/>
  <c r="T277" i="1"/>
  <c r="T278" i="1"/>
  <c r="T374" i="1"/>
  <c r="T375" i="1"/>
  <c r="T376" i="1"/>
  <c r="T377" i="1"/>
  <c r="T378" i="1"/>
  <c r="T379" i="1"/>
  <c r="T380" i="1"/>
  <c r="T381" i="1"/>
  <c r="T382" i="1"/>
  <c r="T383" i="1"/>
  <c r="T384" i="1"/>
  <c r="T21" i="1"/>
  <c r="T596" i="1"/>
  <c r="T40" i="1"/>
  <c r="T41" i="1"/>
  <c r="T491" i="1"/>
  <c r="T492" i="1"/>
  <c r="T562" i="1"/>
  <c r="T563" i="1"/>
  <c r="T564" i="1"/>
  <c r="T565" i="1"/>
  <c r="T566" i="1"/>
  <c r="T567" i="1"/>
  <c r="T568" i="1"/>
  <c r="T569" i="1"/>
  <c r="T570" i="1"/>
  <c r="T693" i="1"/>
  <c r="T694" i="1"/>
  <c r="T493" i="1"/>
  <c r="T494" i="1"/>
  <c r="T495" i="1"/>
  <c r="T496" i="1"/>
  <c r="T497" i="1"/>
  <c r="T498" i="1"/>
  <c r="T499" i="1"/>
  <c r="T500" i="1"/>
  <c r="T501" i="1"/>
  <c r="T502" i="1"/>
  <c r="T503" i="1"/>
  <c r="T597" i="1"/>
  <c r="T598" i="1"/>
  <c r="T599" i="1"/>
  <c r="T600" i="1"/>
  <c r="T601" i="1"/>
  <c r="T602" i="1"/>
  <c r="T603" i="1"/>
  <c r="T604" i="1"/>
  <c r="T605" i="1"/>
  <c r="T606" i="1"/>
  <c r="T607" i="1"/>
  <c r="T608" i="1"/>
  <c r="T695" i="1"/>
  <c r="T696" i="1"/>
  <c r="T697" i="1"/>
  <c r="T22" i="1"/>
  <c r="T698" i="1"/>
  <c r="T23" i="1"/>
  <c r="T670" i="1"/>
  <c r="T671" i="1"/>
  <c r="T672" i="1"/>
  <c r="T259" i="1"/>
  <c r="T258" i="1"/>
  <c r="T385" i="1"/>
  <c r="T279" i="1"/>
  <c r="T280" i="1"/>
  <c r="T386" i="1"/>
  <c r="T387" i="1"/>
  <c r="T388" i="1"/>
  <c r="T389" i="1"/>
  <c r="T281" i="1"/>
  <c r="T282" i="1"/>
  <c r="T283" i="1"/>
  <c r="T284" i="1"/>
  <c r="T285" i="1"/>
  <c r="T286" i="1"/>
  <c r="T287" i="1"/>
  <c r="T288" i="1"/>
  <c r="T289" i="1"/>
  <c r="T290" i="1"/>
  <c r="T291" i="1"/>
  <c r="T292" i="1"/>
  <c r="T293" i="1"/>
  <c r="T294" i="1"/>
  <c r="T295" i="1"/>
  <c r="T390" i="1"/>
  <c r="T391" i="1"/>
  <c r="T392" i="1"/>
  <c r="T393" i="1"/>
  <c r="T394" i="1"/>
  <c r="T395" i="1"/>
  <c r="T396" i="1"/>
  <c r="T397" i="1"/>
  <c r="T398" i="1"/>
  <c r="T399" i="1"/>
  <c r="T400" i="1"/>
  <c r="T24" i="1"/>
  <c r="T609" i="1"/>
  <c r="T4" i="1"/>
  <c r="T504" i="1"/>
  <c r="T505" i="1"/>
  <c r="T506" i="1"/>
  <c r="T434" i="1"/>
  <c r="T435" i="1"/>
  <c r="T436" i="1"/>
  <c r="T437" i="1"/>
  <c r="T571" i="1"/>
  <c r="T572" i="1"/>
  <c r="T573" i="1"/>
  <c r="T574" i="1"/>
  <c r="T575" i="1"/>
  <c r="T576" i="1"/>
  <c r="T438" i="1"/>
  <c r="T439" i="1"/>
  <c r="T440" i="1"/>
  <c r="T441" i="1"/>
  <c r="T442" i="1"/>
  <c r="T443" i="1"/>
  <c r="T444" i="1"/>
  <c r="T445" i="1"/>
  <c r="T446" i="1"/>
  <c r="T447" i="1"/>
  <c r="T448" i="1"/>
  <c r="T449" i="1"/>
  <c r="T450" i="1"/>
  <c r="T451" i="1"/>
  <c r="T452" i="1"/>
  <c r="T453" i="1"/>
  <c r="T454" i="1"/>
  <c r="T455" i="1"/>
  <c r="T507" i="1"/>
  <c r="T508" i="1"/>
  <c r="T509" i="1"/>
  <c r="T510" i="1"/>
  <c r="T511" i="1"/>
  <c r="T512" i="1"/>
  <c r="T513" i="1"/>
  <c r="T514" i="1"/>
  <c r="T515" i="1"/>
  <c r="T699" i="1"/>
  <c r="T700" i="1"/>
  <c r="T701" i="1"/>
  <c r="T702" i="1"/>
  <c r="T516" i="1"/>
  <c r="T517" i="1"/>
  <c r="T518" i="1"/>
  <c r="T519" i="1"/>
  <c r="T520" i="1"/>
  <c r="T521" i="1"/>
  <c r="T522" i="1"/>
  <c r="T523" i="1"/>
  <c r="T524" i="1"/>
  <c r="T525" i="1"/>
  <c r="T526" i="1"/>
  <c r="T703" i="1"/>
  <c r="T704" i="1"/>
  <c r="T610" i="1"/>
  <c r="T611" i="1"/>
  <c r="T612" i="1"/>
  <c r="T613" i="1"/>
  <c r="T614" i="1"/>
  <c r="T615" i="1"/>
  <c r="T616" i="1"/>
  <c r="T617" i="1"/>
  <c r="T618" i="1"/>
  <c r="T619" i="1"/>
  <c r="T620" i="1"/>
  <c r="T621" i="1"/>
  <c r="T527" i="1"/>
  <c r="T25" i="1"/>
  <c r="T26" i="1"/>
  <c r="T27" i="1"/>
  <c r="T673" i="1"/>
  <c r="T674" i="1"/>
  <c r="T675" i="1"/>
  <c r="T260" i="1"/>
  <c r="T261" i="1"/>
  <c r="T262" i="1"/>
  <c r="T296" i="1"/>
  <c r="T401" i="1"/>
  <c r="T263" i="1"/>
  <c r="T297" i="1"/>
  <c r="T298" i="1"/>
  <c r="T402" i="1"/>
  <c r="T403" i="1"/>
  <c r="T404" i="1"/>
  <c r="T405" i="1"/>
  <c r="T406" i="1"/>
  <c r="T407" i="1"/>
  <c r="T28" i="1"/>
  <c r="T622" i="1"/>
  <c r="T528" i="1"/>
  <c r="T529" i="1"/>
  <c r="T530" i="1"/>
  <c r="T42" i="1"/>
  <c r="T43" i="1"/>
  <c r="T531" i="1"/>
  <c r="T44" i="1"/>
  <c r="T45" i="1"/>
  <c r="T474" i="1"/>
  <c r="T475" i="1"/>
  <c r="T476" i="1"/>
  <c r="T477" i="1"/>
  <c r="T577" i="1"/>
  <c r="T578" i="1"/>
  <c r="T579" i="1"/>
  <c r="T580" i="1"/>
  <c r="T581" i="1"/>
  <c r="T456" i="1"/>
  <c r="T457" i="1"/>
  <c r="T458" i="1"/>
  <c r="T459" i="1"/>
  <c r="T460" i="1"/>
  <c r="T461" i="1"/>
  <c r="T462" i="1"/>
  <c r="T463" i="1"/>
  <c r="T464" i="1"/>
  <c r="T465" i="1"/>
  <c r="T466" i="1"/>
  <c r="T467" i="1"/>
  <c r="T468" i="1"/>
  <c r="T469" i="1"/>
  <c r="T470" i="1"/>
  <c r="T471" i="1"/>
  <c r="T472" i="1"/>
  <c r="T473" i="1"/>
  <c r="T532" i="1"/>
  <c r="T533" i="1"/>
  <c r="T534" i="1"/>
  <c r="T535" i="1"/>
  <c r="T536" i="1"/>
  <c r="T537" i="1"/>
  <c r="T538" i="1"/>
  <c r="T539" i="1"/>
  <c r="T540" i="1"/>
  <c r="T541" i="1"/>
  <c r="T705" i="1"/>
  <c r="T706" i="1"/>
  <c r="T707" i="1"/>
  <c r="T708" i="1"/>
  <c r="T709" i="1"/>
  <c r="T542" i="1"/>
  <c r="T543" i="1"/>
  <c r="T544" i="1"/>
  <c r="T545" i="1"/>
  <c r="T546" i="1"/>
  <c r="T547" i="1"/>
  <c r="T548" i="1"/>
  <c r="T549" i="1"/>
  <c r="T550" i="1"/>
  <c r="T551" i="1"/>
  <c r="T552" i="1"/>
  <c r="T582" i="1"/>
  <c r="T623" i="1"/>
  <c r="T624" i="1"/>
  <c r="T625" i="1"/>
  <c r="T626" i="1"/>
  <c r="T627" i="1"/>
  <c r="T628" i="1"/>
  <c r="T629" i="1"/>
  <c r="T630" i="1"/>
  <c r="T631" i="1"/>
  <c r="T632" i="1"/>
  <c r="T633" i="1"/>
  <c r="T634" i="1"/>
  <c r="T710" i="1"/>
  <c r="T676" i="1"/>
  <c r="T677" i="1"/>
  <c r="T678" i="1"/>
  <c r="T29" i="1"/>
  <c r="T635" i="1"/>
  <c r="T171" i="1"/>
  <c r="T172" i="1"/>
  <c r="T423" i="1"/>
  <c r="T46" i="1"/>
  <c r="T47" i="1"/>
  <c r="T173" i="1"/>
  <c r="T48" i="1"/>
  <c r="T49" i="1"/>
  <c r="T60" i="1"/>
  <c r="T61" i="1"/>
  <c r="T62" i="1"/>
  <c r="T63" i="1"/>
  <c r="T64" i="1"/>
  <c r="T65" i="1"/>
  <c r="T66" i="1"/>
  <c r="T67" i="1"/>
  <c r="T71" i="1"/>
  <c r="T72" i="1"/>
  <c r="T73" i="1"/>
  <c r="T74" i="1"/>
  <c r="T75" i="1"/>
  <c r="T76" i="1"/>
  <c r="T77" i="1"/>
  <c r="T78" i="1"/>
  <c r="T79" i="1"/>
  <c r="T80" i="1"/>
  <c r="T81" i="1"/>
  <c r="T82" i="1"/>
  <c r="T83" i="1"/>
  <c r="T84" i="1"/>
  <c r="T85" i="1"/>
  <c r="T86" i="1"/>
  <c r="T87" i="1"/>
  <c r="T88" i="1"/>
  <c r="T89" i="1"/>
  <c r="T90" i="1"/>
  <c r="T91" i="1"/>
  <c r="T92" i="1"/>
  <c r="T93" i="1"/>
  <c r="T314" i="1"/>
  <c r="T426" i="1"/>
  <c r="T315" i="1"/>
  <c r="T316" i="1"/>
  <c r="T317" i="1"/>
  <c r="T318" i="1"/>
  <c r="T319" i="1"/>
  <c r="T320" i="1"/>
  <c r="T321" i="1"/>
  <c r="T322" i="1"/>
  <c r="T323" i="1"/>
  <c r="T324" i="1"/>
  <c r="T325" i="1"/>
  <c r="T326" i="1"/>
  <c r="T327" i="1"/>
  <c r="T328" i="1"/>
  <c r="T329" i="1"/>
  <c r="T330" i="1"/>
  <c r="T94" i="1"/>
  <c r="T95" i="1"/>
  <c r="T96" i="1"/>
  <c r="T97" i="1"/>
  <c r="T98" i="1"/>
  <c r="T99" i="1"/>
  <c r="T100" i="1"/>
  <c r="T101" i="1"/>
  <c r="T102" i="1"/>
  <c r="T103" i="1"/>
  <c r="T104" i="1"/>
  <c r="T105" i="1"/>
  <c r="T106" i="1"/>
  <c r="T107" i="1"/>
  <c r="T108" i="1"/>
  <c r="T109" i="1"/>
  <c r="T110" i="1"/>
  <c r="T111" i="1"/>
  <c r="T112" i="1"/>
  <c r="T174" i="1"/>
  <c r="T175" i="1"/>
  <c r="T176" i="1"/>
  <c r="T177" i="1"/>
  <c r="T178" i="1"/>
  <c r="T179" i="1"/>
  <c r="T180" i="1"/>
  <c r="T181" i="1"/>
  <c r="T182" i="1"/>
  <c r="T711" i="1"/>
  <c r="T712" i="1"/>
  <c r="T183" i="1"/>
  <c r="T184" i="1"/>
  <c r="T185" i="1"/>
  <c r="T186" i="1"/>
  <c r="T187" i="1"/>
  <c r="T188" i="1"/>
  <c r="T189" i="1"/>
  <c r="T190" i="1"/>
  <c r="T191" i="1"/>
  <c r="T192" i="1"/>
  <c r="T193" i="1"/>
  <c r="T194" i="1"/>
  <c r="T195" i="1"/>
  <c r="T713" i="1"/>
  <c r="T714" i="1"/>
  <c r="T68" i="1"/>
  <c r="T715" i="1"/>
  <c r="T69" i="1"/>
  <c r="T716" i="1"/>
  <c r="T636" i="1"/>
  <c r="T637" i="1"/>
  <c r="T638" i="1"/>
  <c r="T639" i="1"/>
  <c r="T640" i="1"/>
  <c r="T641" i="1"/>
  <c r="T642" i="1"/>
  <c r="T643" i="1"/>
  <c r="T644" i="1"/>
  <c r="T645" i="1"/>
  <c r="T646" i="1"/>
  <c r="T647" i="1"/>
  <c r="T679" i="1"/>
  <c r="T680" i="1"/>
  <c r="T681" i="1"/>
  <c r="T30" i="1"/>
  <c r="T648" i="1"/>
  <c r="T196" i="1"/>
  <c r="T197" i="1"/>
  <c r="T424" i="1"/>
  <c r="T50" i="1"/>
  <c r="T51" i="1"/>
  <c r="T52" i="1"/>
  <c r="T53" i="1"/>
  <c r="T54" i="1"/>
  <c r="T55" i="1"/>
  <c r="T56" i="1"/>
  <c r="T57" i="1"/>
  <c r="T58" i="1"/>
  <c r="T198" i="1"/>
  <c r="T14" i="1"/>
  <c r="T15" i="1"/>
  <c r="T16" i="1"/>
  <c r="T59" i="1"/>
  <c r="T70" i="1"/>
  <c r="T113" i="1"/>
  <c r="T114" i="1"/>
  <c r="T115" i="1"/>
  <c r="T116" i="1"/>
  <c r="T117" i="1"/>
  <c r="T118" i="1"/>
  <c r="T119" i="1"/>
  <c r="T120" i="1"/>
  <c r="T121" i="1"/>
  <c r="T122" i="1"/>
  <c r="T123" i="1"/>
  <c r="T124" i="1"/>
  <c r="T125" i="1"/>
  <c r="T126" i="1"/>
  <c r="T127" i="1"/>
  <c r="T128" i="1"/>
  <c r="T129" i="1"/>
  <c r="T130" i="1"/>
  <c r="T336" i="1"/>
  <c r="T131" i="1"/>
  <c r="T132" i="1"/>
  <c r="T133" i="1"/>
  <c r="T337" i="1"/>
  <c r="T338" i="1"/>
  <c r="T339" i="1"/>
  <c r="T340" i="1"/>
  <c r="T341" i="1"/>
  <c r="T342" i="1"/>
  <c r="T343" i="1"/>
  <c r="T345" i="1"/>
  <c r="T346" i="1"/>
  <c r="T347" i="1"/>
  <c r="T348" i="1"/>
  <c r="T331" i="1"/>
  <c r="T332" i="1"/>
  <c r="T333" i="1"/>
  <c r="T334" i="1"/>
  <c r="T335" i="1"/>
  <c r="T134" i="1"/>
  <c r="T135" i="1"/>
  <c r="T136" i="1"/>
  <c r="T344" i="1"/>
  <c r="T137" i="1"/>
  <c r="T138" i="1"/>
  <c r="T139" i="1"/>
  <c r="T140" i="1"/>
  <c r="T141" i="1"/>
  <c r="T142" i="1"/>
  <c r="T143" i="1"/>
  <c r="T144" i="1"/>
  <c r="T145" i="1"/>
  <c r="T146" i="1"/>
  <c r="T147" i="1"/>
  <c r="T148" i="1"/>
  <c r="T149" i="1"/>
  <c r="T150" i="1"/>
  <c r="T151" i="1"/>
  <c r="T199" i="1"/>
  <c r="T200" i="1"/>
  <c r="T201" i="1"/>
  <c r="T202" i="1"/>
  <c r="T203" i="1"/>
  <c r="T204" i="1"/>
  <c r="T205" i="1"/>
  <c r="T206" i="1"/>
  <c r="T207" i="1"/>
  <c r="T208" i="1"/>
  <c r="T717" i="1"/>
  <c r="T718" i="1"/>
  <c r="T719" i="1"/>
  <c r="T209" i="1"/>
  <c r="T210" i="1"/>
  <c r="T211" i="1"/>
  <c r="T212" i="1"/>
  <c r="T213" i="1"/>
  <c r="T214" i="1"/>
  <c r="T215" i="1"/>
  <c r="T216" i="1"/>
  <c r="T217" i="1"/>
  <c r="T218" i="1"/>
  <c r="T219" i="1"/>
  <c r="T220" i="1"/>
  <c r="T221" i="1"/>
  <c r="T425" i="1"/>
  <c r="T31" i="1"/>
  <c r="T32" i="1"/>
  <c r="T33" i="1"/>
  <c r="T34" i="1"/>
  <c r="T35" i="1"/>
  <c r="T36" i="1"/>
  <c r="T37" i="1"/>
  <c r="T38" i="1"/>
  <c r="T720" i="1"/>
  <c r="T721" i="1"/>
  <c r="T649" i="1"/>
  <c r="T650" i="1"/>
  <c r="T651" i="1"/>
  <c r="T652" i="1"/>
  <c r="T653" i="1"/>
  <c r="T654" i="1"/>
  <c r="T655" i="1"/>
  <c r="T656" i="1"/>
  <c r="T657" i="1"/>
  <c r="T658" i="1"/>
  <c r="T659" i="1"/>
  <c r="T660" i="1"/>
  <c r="T722" i="1"/>
  <c r="T39" i="1"/>
  <c r="T682" i="1"/>
  <c r="T683" i="1"/>
  <c r="T684" i="1"/>
  <c r="T222" i="1"/>
  <c r="T152" i="1"/>
  <c r="T223" i="1"/>
  <c r="T153" i="1"/>
  <c r="T154" i="1"/>
  <c r="T155" i="1"/>
  <c r="T156" i="1"/>
  <c r="T157" i="1"/>
  <c r="T158" i="1"/>
  <c r="T159" i="1"/>
  <c r="T160" i="1"/>
  <c r="T161" i="1"/>
  <c r="T162" i="1"/>
  <c r="T224" i="1"/>
  <c r="T163" i="1"/>
  <c r="T164" i="1"/>
  <c r="T165" i="1"/>
  <c r="T166" i="1"/>
  <c r="T167" i="1"/>
  <c r="T168" i="1"/>
  <c r="T169" i="1"/>
  <c r="T170" i="1"/>
  <c r="T225" i="1"/>
  <c r="T226" i="1"/>
  <c r="T227" i="1"/>
  <c r="T228" i="1"/>
  <c r="T229" i="1"/>
  <c r="T230" i="1"/>
  <c r="T231" i="1"/>
  <c r="T232" i="1"/>
  <c r="T233" i="1"/>
  <c r="T234" i="1"/>
  <c r="T235" i="1"/>
  <c r="T723" i="1"/>
  <c r="T724" i="1"/>
  <c r="T661" i="1"/>
  <c r="S662" i="1"/>
  <c r="S663" i="1"/>
  <c r="S349" i="1"/>
  <c r="S350" i="1"/>
  <c r="S351" i="1"/>
  <c r="S352" i="1"/>
  <c r="S299" i="1"/>
  <c r="S264" i="1"/>
  <c r="S265" i="1"/>
  <c r="S266" i="1"/>
  <c r="S267" i="1"/>
  <c r="S268" i="1"/>
  <c r="S269" i="1"/>
  <c r="S270" i="1"/>
  <c r="S271" i="1"/>
  <c r="S272" i="1"/>
  <c r="S273" i="1"/>
  <c r="S274" i="1"/>
  <c r="S275" i="1"/>
  <c r="S353" i="1"/>
  <c r="S354" i="1"/>
  <c r="S355" i="1"/>
  <c r="S356" i="1"/>
  <c r="S357" i="1"/>
  <c r="S358" i="1"/>
  <c r="S359" i="1"/>
  <c r="S360" i="1"/>
  <c r="S19" i="1"/>
  <c r="S427" i="1"/>
  <c r="S408" i="1"/>
  <c r="S428" i="1"/>
  <c r="S429" i="1"/>
  <c r="S430" i="1"/>
  <c r="S431" i="1"/>
  <c r="S432" i="1"/>
  <c r="S433" i="1"/>
  <c r="S301" i="1"/>
  <c r="S302" i="1"/>
  <c r="S303" i="1"/>
  <c r="S304" i="1"/>
  <c r="S305" i="1"/>
  <c r="S306" i="1"/>
  <c r="S307" i="1"/>
  <c r="S308" i="1"/>
  <c r="S309" i="1"/>
  <c r="S310" i="1"/>
  <c r="S311" i="1"/>
  <c r="S312" i="1"/>
  <c r="S313" i="1"/>
  <c r="S409" i="1"/>
  <c r="S236" i="1"/>
  <c r="S237" i="1"/>
  <c r="S238" i="1"/>
  <c r="S239" i="1"/>
  <c r="S240" i="1"/>
  <c r="S241" i="1"/>
  <c r="S242" i="1"/>
  <c r="S243" i="1"/>
  <c r="S244" i="1"/>
  <c r="S245" i="1"/>
  <c r="S246" i="1"/>
  <c r="S247" i="1"/>
  <c r="S248" i="1"/>
  <c r="S249" i="1"/>
  <c r="S250" i="1"/>
  <c r="S251" i="1"/>
  <c r="S252" i="1"/>
  <c r="S253" i="1"/>
  <c r="S254" i="1"/>
  <c r="S255" i="1"/>
  <c r="S410" i="1"/>
  <c r="S411" i="1"/>
  <c r="S412" i="1"/>
  <c r="S413" i="1"/>
  <c r="S414" i="1"/>
  <c r="S415" i="1"/>
  <c r="S416" i="1"/>
  <c r="S417" i="1"/>
  <c r="S418" i="1"/>
  <c r="S419" i="1"/>
  <c r="S420" i="1"/>
  <c r="S685" i="1"/>
  <c r="S686" i="1"/>
  <c r="S687" i="1"/>
  <c r="S688" i="1"/>
  <c r="S664" i="1"/>
  <c r="S665" i="1"/>
  <c r="S666" i="1"/>
  <c r="S17" i="1"/>
  <c r="S5" i="1"/>
  <c r="S6" i="1"/>
  <c r="S7" i="1"/>
  <c r="S8" i="1"/>
  <c r="S9" i="1"/>
  <c r="S11" i="1"/>
  <c r="S361" i="1"/>
  <c r="S256" i="1"/>
  <c r="S276" i="1"/>
  <c r="S300" i="1"/>
  <c r="S362" i="1"/>
  <c r="S363" i="1"/>
  <c r="S364" i="1"/>
  <c r="S365" i="1"/>
  <c r="S366" i="1"/>
  <c r="S367" i="1"/>
  <c r="S368" i="1"/>
  <c r="S369" i="1"/>
  <c r="S370" i="1"/>
  <c r="S371" i="1"/>
  <c r="S372" i="1"/>
  <c r="S18" i="1"/>
  <c r="S20" i="1"/>
  <c r="S583" i="1"/>
  <c r="S478" i="1"/>
  <c r="S479" i="1"/>
  <c r="S553" i="1"/>
  <c r="S554" i="1"/>
  <c r="S555" i="1"/>
  <c r="S556" i="1"/>
  <c r="S557" i="1"/>
  <c r="S558" i="1"/>
  <c r="S559" i="1"/>
  <c r="S560" i="1"/>
  <c r="S561" i="1"/>
  <c r="S689" i="1"/>
  <c r="S690" i="1"/>
  <c r="S480" i="1"/>
  <c r="S481" i="1"/>
  <c r="S482" i="1"/>
  <c r="S483" i="1"/>
  <c r="S484" i="1"/>
  <c r="S485" i="1"/>
  <c r="S486" i="1"/>
  <c r="S487" i="1"/>
  <c r="S488" i="1"/>
  <c r="S489" i="1"/>
  <c r="S490" i="1"/>
  <c r="S584" i="1"/>
  <c r="S585" i="1"/>
  <c r="S586" i="1"/>
  <c r="S587" i="1"/>
  <c r="S588" i="1"/>
  <c r="S589" i="1"/>
  <c r="S590" i="1"/>
  <c r="S591" i="1"/>
  <c r="S592" i="1"/>
  <c r="S593" i="1"/>
  <c r="S594" i="1"/>
  <c r="S595" i="1"/>
  <c r="S691" i="1"/>
  <c r="S692" i="1"/>
  <c r="S421" i="1"/>
  <c r="S422" i="1"/>
  <c r="S667" i="1"/>
  <c r="S668" i="1"/>
  <c r="S669" i="1"/>
  <c r="S10" i="1"/>
  <c r="S12" i="1"/>
  <c r="S13" i="1"/>
  <c r="S373" i="1"/>
  <c r="S257" i="1"/>
  <c r="S277" i="1"/>
  <c r="S278" i="1"/>
  <c r="S374" i="1"/>
  <c r="S375" i="1"/>
  <c r="S376" i="1"/>
  <c r="S377" i="1"/>
  <c r="S378" i="1"/>
  <c r="S379" i="1"/>
  <c r="S380" i="1"/>
  <c r="S381" i="1"/>
  <c r="S382" i="1"/>
  <c r="S383" i="1"/>
  <c r="S384" i="1"/>
  <c r="S21" i="1"/>
  <c r="S596" i="1"/>
  <c r="S40" i="1"/>
  <c r="S41" i="1"/>
  <c r="S491" i="1"/>
  <c r="S492" i="1"/>
  <c r="S562" i="1"/>
  <c r="S563" i="1"/>
  <c r="S564" i="1"/>
  <c r="S565" i="1"/>
  <c r="S566" i="1"/>
  <c r="S567" i="1"/>
  <c r="S568" i="1"/>
  <c r="S569" i="1"/>
  <c r="S570" i="1"/>
  <c r="S693" i="1"/>
  <c r="S694" i="1"/>
  <c r="S493" i="1"/>
  <c r="S494" i="1"/>
  <c r="S495" i="1"/>
  <c r="S496" i="1"/>
  <c r="S497" i="1"/>
  <c r="S498" i="1"/>
  <c r="S499" i="1"/>
  <c r="S500" i="1"/>
  <c r="S501" i="1"/>
  <c r="S502" i="1"/>
  <c r="S503" i="1"/>
  <c r="S597" i="1"/>
  <c r="S598" i="1"/>
  <c r="S599" i="1"/>
  <c r="S600" i="1"/>
  <c r="S601" i="1"/>
  <c r="S602" i="1"/>
  <c r="S603" i="1"/>
  <c r="S604" i="1"/>
  <c r="S605" i="1"/>
  <c r="S606" i="1"/>
  <c r="S607" i="1"/>
  <c r="S608" i="1"/>
  <c r="S695" i="1"/>
  <c r="S696" i="1"/>
  <c r="S697" i="1"/>
  <c r="S22" i="1"/>
  <c r="S698" i="1"/>
  <c r="S23" i="1"/>
  <c r="S670" i="1"/>
  <c r="S671" i="1"/>
  <c r="S672" i="1"/>
  <c r="S259" i="1"/>
  <c r="S258" i="1"/>
  <c r="S385" i="1"/>
  <c r="S279" i="1"/>
  <c r="S280" i="1"/>
  <c r="S386" i="1"/>
  <c r="S387" i="1"/>
  <c r="S388" i="1"/>
  <c r="S389" i="1"/>
  <c r="S281" i="1"/>
  <c r="S282" i="1"/>
  <c r="S283" i="1"/>
  <c r="S284" i="1"/>
  <c r="S285" i="1"/>
  <c r="S286" i="1"/>
  <c r="S287" i="1"/>
  <c r="S288" i="1"/>
  <c r="S289" i="1"/>
  <c r="S290" i="1"/>
  <c r="S291" i="1"/>
  <c r="S292" i="1"/>
  <c r="S293" i="1"/>
  <c r="S294" i="1"/>
  <c r="S295" i="1"/>
  <c r="S390" i="1"/>
  <c r="S391" i="1"/>
  <c r="S392" i="1"/>
  <c r="S393" i="1"/>
  <c r="S394" i="1"/>
  <c r="S395" i="1"/>
  <c r="S396" i="1"/>
  <c r="S397" i="1"/>
  <c r="S398" i="1"/>
  <c r="S399" i="1"/>
  <c r="S400" i="1"/>
  <c r="S24" i="1"/>
  <c r="S609" i="1"/>
  <c r="S4" i="1"/>
  <c r="S504" i="1"/>
  <c r="S505" i="1"/>
  <c r="S506" i="1"/>
  <c r="S434" i="1"/>
  <c r="S435" i="1"/>
  <c r="S436" i="1"/>
  <c r="S437" i="1"/>
  <c r="S571" i="1"/>
  <c r="S572" i="1"/>
  <c r="S573" i="1"/>
  <c r="S574" i="1"/>
  <c r="S575" i="1"/>
  <c r="S576" i="1"/>
  <c r="S438" i="1"/>
  <c r="S439" i="1"/>
  <c r="S440" i="1"/>
  <c r="S441" i="1"/>
  <c r="S442" i="1"/>
  <c r="S443" i="1"/>
  <c r="S444" i="1"/>
  <c r="S445" i="1"/>
  <c r="S446" i="1"/>
  <c r="S447" i="1"/>
  <c r="S448" i="1"/>
  <c r="S449" i="1"/>
  <c r="S450" i="1"/>
  <c r="S451" i="1"/>
  <c r="S452" i="1"/>
  <c r="S453" i="1"/>
  <c r="S454" i="1"/>
  <c r="S455" i="1"/>
  <c r="S507" i="1"/>
  <c r="S508" i="1"/>
  <c r="S509" i="1"/>
  <c r="S510" i="1"/>
  <c r="S511" i="1"/>
  <c r="S512" i="1"/>
  <c r="S513" i="1"/>
  <c r="S514" i="1"/>
  <c r="S515" i="1"/>
  <c r="S699" i="1"/>
  <c r="S700" i="1"/>
  <c r="S701" i="1"/>
  <c r="S702" i="1"/>
  <c r="S516" i="1"/>
  <c r="S517" i="1"/>
  <c r="S518" i="1"/>
  <c r="S519" i="1"/>
  <c r="S520" i="1"/>
  <c r="S521" i="1"/>
  <c r="S522" i="1"/>
  <c r="S523" i="1"/>
  <c r="S524" i="1"/>
  <c r="S525" i="1"/>
  <c r="S526" i="1"/>
  <c r="S703" i="1"/>
  <c r="S704" i="1"/>
  <c r="S610" i="1"/>
  <c r="S611" i="1"/>
  <c r="S612" i="1"/>
  <c r="S613" i="1"/>
  <c r="S614" i="1"/>
  <c r="S615" i="1"/>
  <c r="S616" i="1"/>
  <c r="S617" i="1"/>
  <c r="S618" i="1"/>
  <c r="S619" i="1"/>
  <c r="S620" i="1"/>
  <c r="S621" i="1"/>
  <c r="S527" i="1"/>
  <c r="S25" i="1"/>
  <c r="S26" i="1"/>
  <c r="S27" i="1"/>
  <c r="S673" i="1"/>
  <c r="S674" i="1"/>
  <c r="S675" i="1"/>
  <c r="S260" i="1"/>
  <c r="S261" i="1"/>
  <c r="S262" i="1"/>
  <c r="S296" i="1"/>
  <c r="S401" i="1"/>
  <c r="S263" i="1"/>
  <c r="S297" i="1"/>
  <c r="S298" i="1"/>
  <c r="S402" i="1"/>
  <c r="S403" i="1"/>
  <c r="S404" i="1"/>
  <c r="S405" i="1"/>
  <c r="S406" i="1"/>
  <c r="S407" i="1"/>
  <c r="S28" i="1"/>
  <c r="S622" i="1"/>
  <c r="S528" i="1"/>
  <c r="S529" i="1"/>
  <c r="S530" i="1"/>
  <c r="S42" i="1"/>
  <c r="S43" i="1"/>
  <c r="S531" i="1"/>
  <c r="S44" i="1"/>
  <c r="S45" i="1"/>
  <c r="S474" i="1"/>
  <c r="S475" i="1"/>
  <c r="S476" i="1"/>
  <c r="S477" i="1"/>
  <c r="S577" i="1"/>
  <c r="S578" i="1"/>
  <c r="S579" i="1"/>
  <c r="S580" i="1"/>
  <c r="S581" i="1"/>
  <c r="S456" i="1"/>
  <c r="S457" i="1"/>
  <c r="S458" i="1"/>
  <c r="S459" i="1"/>
  <c r="S460" i="1"/>
  <c r="S461" i="1"/>
  <c r="S462" i="1"/>
  <c r="S463" i="1"/>
  <c r="S464" i="1"/>
  <c r="S465" i="1"/>
  <c r="S466" i="1"/>
  <c r="S467" i="1"/>
  <c r="S468" i="1"/>
  <c r="S469" i="1"/>
  <c r="S470" i="1"/>
  <c r="S471" i="1"/>
  <c r="S472" i="1"/>
  <c r="S473" i="1"/>
  <c r="S532" i="1"/>
  <c r="S533" i="1"/>
  <c r="S534" i="1"/>
  <c r="S535" i="1"/>
  <c r="S536" i="1"/>
  <c r="S537" i="1"/>
  <c r="S538" i="1"/>
  <c r="S539" i="1"/>
  <c r="S540" i="1"/>
  <c r="S541" i="1"/>
  <c r="S705" i="1"/>
  <c r="S706" i="1"/>
  <c r="S707" i="1"/>
  <c r="S708" i="1"/>
  <c r="S709" i="1"/>
  <c r="S542" i="1"/>
  <c r="S543" i="1"/>
  <c r="S544" i="1"/>
  <c r="S545" i="1"/>
  <c r="S546" i="1"/>
  <c r="S547" i="1"/>
  <c r="S548" i="1"/>
  <c r="S549" i="1"/>
  <c r="S550" i="1"/>
  <c r="S551" i="1"/>
  <c r="S552" i="1"/>
  <c r="S582" i="1"/>
  <c r="S623" i="1"/>
  <c r="S624" i="1"/>
  <c r="S625" i="1"/>
  <c r="S626" i="1"/>
  <c r="S627" i="1"/>
  <c r="S628" i="1"/>
  <c r="S629" i="1"/>
  <c r="S630" i="1"/>
  <c r="S631" i="1"/>
  <c r="S632" i="1"/>
  <c r="S633" i="1"/>
  <c r="S634" i="1"/>
  <c r="S710" i="1"/>
  <c r="S676" i="1"/>
  <c r="S677" i="1"/>
  <c r="S678" i="1"/>
  <c r="S29" i="1"/>
  <c r="S635" i="1"/>
  <c r="S171" i="1"/>
  <c r="S172" i="1"/>
  <c r="S423" i="1"/>
  <c r="S46" i="1"/>
  <c r="S47" i="1"/>
  <c r="S173" i="1"/>
  <c r="S48" i="1"/>
  <c r="S49" i="1"/>
  <c r="S60" i="1"/>
  <c r="S61" i="1"/>
  <c r="S62" i="1"/>
  <c r="S63" i="1"/>
  <c r="S64" i="1"/>
  <c r="S65" i="1"/>
  <c r="S66" i="1"/>
  <c r="S67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314" i="1"/>
  <c r="S426" i="1"/>
  <c r="S315" i="1"/>
  <c r="S316" i="1"/>
  <c r="S317" i="1"/>
  <c r="S318" i="1"/>
  <c r="S319" i="1"/>
  <c r="S320" i="1"/>
  <c r="S321" i="1"/>
  <c r="S322" i="1"/>
  <c r="S323" i="1"/>
  <c r="S324" i="1"/>
  <c r="S325" i="1"/>
  <c r="S326" i="1"/>
  <c r="S327" i="1"/>
  <c r="S328" i="1"/>
  <c r="S329" i="1"/>
  <c r="S330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74" i="1"/>
  <c r="S175" i="1"/>
  <c r="S176" i="1"/>
  <c r="S177" i="1"/>
  <c r="S178" i="1"/>
  <c r="S179" i="1"/>
  <c r="S180" i="1"/>
  <c r="S181" i="1"/>
  <c r="S182" i="1"/>
  <c r="S711" i="1"/>
  <c r="S71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713" i="1"/>
  <c r="S714" i="1"/>
  <c r="S68" i="1"/>
  <c r="S715" i="1"/>
  <c r="S69" i="1"/>
  <c r="S716" i="1"/>
  <c r="S636" i="1"/>
  <c r="S637" i="1"/>
  <c r="S638" i="1"/>
  <c r="S639" i="1"/>
  <c r="S640" i="1"/>
  <c r="S641" i="1"/>
  <c r="S642" i="1"/>
  <c r="S643" i="1"/>
  <c r="S644" i="1"/>
  <c r="S645" i="1"/>
  <c r="S646" i="1"/>
  <c r="S647" i="1"/>
  <c r="S679" i="1"/>
  <c r="S680" i="1"/>
  <c r="S681" i="1"/>
  <c r="S30" i="1"/>
  <c r="S648" i="1"/>
  <c r="S196" i="1"/>
  <c r="S197" i="1"/>
  <c r="S424" i="1"/>
  <c r="S50" i="1"/>
  <c r="S51" i="1"/>
  <c r="S52" i="1"/>
  <c r="S53" i="1"/>
  <c r="S54" i="1"/>
  <c r="S55" i="1"/>
  <c r="S56" i="1"/>
  <c r="S57" i="1"/>
  <c r="S58" i="1"/>
  <c r="S198" i="1"/>
  <c r="S14" i="1"/>
  <c r="S15" i="1"/>
  <c r="S16" i="1"/>
  <c r="S59" i="1"/>
  <c r="S70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336" i="1"/>
  <c r="S131" i="1"/>
  <c r="S132" i="1"/>
  <c r="S133" i="1"/>
  <c r="S337" i="1"/>
  <c r="S338" i="1"/>
  <c r="S339" i="1"/>
  <c r="S340" i="1"/>
  <c r="S341" i="1"/>
  <c r="S342" i="1"/>
  <c r="S343" i="1"/>
  <c r="S345" i="1"/>
  <c r="S346" i="1"/>
  <c r="S347" i="1"/>
  <c r="S348" i="1"/>
  <c r="S331" i="1"/>
  <c r="S332" i="1"/>
  <c r="S333" i="1"/>
  <c r="S334" i="1"/>
  <c r="S335" i="1"/>
  <c r="S134" i="1"/>
  <c r="S135" i="1"/>
  <c r="S136" i="1"/>
  <c r="S344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99" i="1"/>
  <c r="S200" i="1"/>
  <c r="S201" i="1"/>
  <c r="S202" i="1"/>
  <c r="S203" i="1"/>
  <c r="S204" i="1"/>
  <c r="S205" i="1"/>
  <c r="S206" i="1"/>
  <c r="S207" i="1"/>
  <c r="S208" i="1"/>
  <c r="S717" i="1"/>
  <c r="S718" i="1"/>
  <c r="S719" i="1"/>
  <c r="S209" i="1"/>
  <c r="S210" i="1"/>
  <c r="S211" i="1"/>
  <c r="S212" i="1"/>
  <c r="S213" i="1"/>
  <c r="S214" i="1"/>
  <c r="S215" i="1"/>
  <c r="S216" i="1"/>
  <c r="S217" i="1"/>
  <c r="S218" i="1"/>
  <c r="S219" i="1"/>
  <c r="S220" i="1"/>
  <c r="S221" i="1"/>
  <c r="S425" i="1"/>
  <c r="S31" i="1"/>
  <c r="S32" i="1"/>
  <c r="S33" i="1"/>
  <c r="S34" i="1"/>
  <c r="S35" i="1"/>
  <c r="S36" i="1"/>
  <c r="S37" i="1"/>
  <c r="S38" i="1"/>
  <c r="S720" i="1"/>
  <c r="S721" i="1"/>
  <c r="S649" i="1"/>
  <c r="S650" i="1"/>
  <c r="S651" i="1"/>
  <c r="S652" i="1"/>
  <c r="S653" i="1"/>
  <c r="S654" i="1"/>
  <c r="S655" i="1"/>
  <c r="S656" i="1"/>
  <c r="S657" i="1"/>
  <c r="S658" i="1"/>
  <c r="S659" i="1"/>
  <c r="S660" i="1"/>
  <c r="S722" i="1"/>
  <c r="S39" i="1"/>
  <c r="S682" i="1"/>
  <c r="S683" i="1"/>
  <c r="S684" i="1"/>
  <c r="S222" i="1"/>
  <c r="S152" i="1"/>
  <c r="S223" i="1"/>
  <c r="S153" i="1"/>
  <c r="S154" i="1"/>
  <c r="S155" i="1"/>
  <c r="S156" i="1"/>
  <c r="S157" i="1"/>
  <c r="S158" i="1"/>
  <c r="S159" i="1"/>
  <c r="S160" i="1"/>
  <c r="S161" i="1"/>
  <c r="S162" i="1"/>
  <c r="S224" i="1"/>
  <c r="S163" i="1"/>
  <c r="S164" i="1"/>
  <c r="S165" i="1"/>
  <c r="S166" i="1"/>
  <c r="S167" i="1"/>
  <c r="S168" i="1"/>
  <c r="S169" i="1"/>
  <c r="S170" i="1"/>
  <c r="S225" i="1"/>
  <c r="S226" i="1"/>
  <c r="S227" i="1"/>
  <c r="S228" i="1"/>
  <c r="S229" i="1"/>
  <c r="S230" i="1"/>
  <c r="S231" i="1"/>
  <c r="S232" i="1"/>
  <c r="S233" i="1"/>
  <c r="S234" i="1"/>
  <c r="S235" i="1"/>
  <c r="S723" i="1"/>
  <c r="S724" i="1"/>
  <c r="S661" i="1"/>
  <c r="AB3" i="1" l="1"/>
  <c r="AG1" i="1"/>
  <c r="AF1" i="1"/>
  <c r="AD1" i="1"/>
  <c r="AE1" i="1"/>
  <c r="AC1" i="1"/>
  <c r="AI1" i="1"/>
  <c r="AH1" i="1"/>
  <c r="AB4" i="1" l="1" a="1"/>
  <c r="AB4" i="1" s="1"/>
  <c r="AL21" i="1" s="1" a="1"/>
  <c r="AL21" i="1" s="1"/>
  <c r="AB1" i="1"/>
  <c r="AI2" i="1"/>
  <c r="AL20" i="1" l="1" a="1"/>
  <c r="AL20" i="1" s="1"/>
  <c r="AL19" i="1" a="1"/>
  <c r="AL19" i="1" s="1"/>
  <c r="AL23" i="1" a="1"/>
  <c r="AL23" i="1" s="1"/>
  <c r="AB18" i="1" a="1"/>
  <c r="AB18" i="1" s="1"/>
  <c r="AL4" i="1" a="1"/>
  <c r="AL4" i="1" s="1"/>
  <c r="AL18" i="1" a="1"/>
  <c r="AL18" i="1" s="1"/>
  <c r="AA2" i="1"/>
  <c r="AH2" i="1" l="1"/>
  <c r="AF2" i="1"/>
  <c r="AD2" i="1"/>
  <c r="AC2" i="1"/>
  <c r="AB2" i="1"/>
  <c r="AG2" i="1"/>
  <c r="AE2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<sst xmlns="http://schemas.openxmlformats.org/spreadsheetml/2006/main" count="6771" uniqueCount="762">
  <si>
    <t>ID</t>
  </si>
  <si>
    <t>Helyiség neve</t>
  </si>
  <si>
    <t>Helyiség kategória kód</t>
  </si>
  <si>
    <t>Speciális kategória kód</t>
  </si>
  <si>
    <t>Tűzszakasz</t>
  </si>
  <si>
    <t>Terület</t>
  </si>
  <si>
    <t>Kerület</t>
  </si>
  <si>
    <t>Belmagasság</t>
  </si>
  <si>
    <t>Álmennyezet magassága</t>
  </si>
  <si>
    <t>Álmennyeuzet típusa</t>
  </si>
  <si>
    <t>Burkolat típusa</t>
  </si>
  <si>
    <t>Falburkolat típusa</t>
  </si>
  <si>
    <t>Ajtók összfelülete</t>
  </si>
  <si>
    <t>Ablakok összfelülete</t>
  </si>
  <si>
    <t>Falfelület</t>
  </si>
  <si>
    <t>Térfogat</t>
  </si>
  <si>
    <t>Aljzatbeton</t>
  </si>
  <si>
    <t>O/03-03</t>
  </si>
  <si>
    <t>Előadó</t>
  </si>
  <si>
    <t>OKTATÓTERMEK</t>
  </si>
  <si>
    <t>Oktatóterem (500 fő)</t>
  </si>
  <si>
    <t>Tz1</t>
  </si>
  <si>
    <t>M_AKU</t>
  </si>
  <si>
    <t>P_GUMI3</t>
  </si>
  <si>
    <t>F_Aku / F_Fes</t>
  </si>
  <si>
    <t>K/01-02</t>
  </si>
  <si>
    <t>Tájékoztatás, kölcsönzés</t>
  </si>
  <si>
    <t>Alap1</t>
  </si>
  <si>
    <t>Szolgáltató-Oktató és informáci</t>
  </si>
  <si>
    <t>P_SZP2</t>
  </si>
  <si>
    <t>F_Kő,F_Mgy, F_Aku / F_Fes</t>
  </si>
  <si>
    <t>Helyiség:</t>
  </si>
  <si>
    <t>K/01-03</t>
  </si>
  <si>
    <t>Multifunkcionális olvasótér</t>
  </si>
  <si>
    <t>Multifunkciós olvasói tér (mobil bút. terem oktatástechnikával)</t>
  </si>
  <si>
    <t>K/01-04</t>
  </si>
  <si>
    <t>Hírlapolvasó</t>
  </si>
  <si>
    <t>Folyóiratolvasó, mikrofilmolvasó</t>
  </si>
  <si>
    <t>K/01-05</t>
  </si>
  <si>
    <t>EISZ</t>
  </si>
  <si>
    <t>HIK, e-könyvtár, EISZ</t>
  </si>
  <si>
    <t>K/01-06</t>
  </si>
  <si>
    <t>HIK</t>
  </si>
  <si>
    <t>K/02-01</t>
  </si>
  <si>
    <t>Gazdaságtudományi olvasó</t>
  </si>
  <si>
    <t>Szaktudományi olvasók</t>
  </si>
  <si>
    <t>K/01-07</t>
  </si>
  <si>
    <t>Munkatársi irodák</t>
  </si>
  <si>
    <t>Alap3</t>
  </si>
  <si>
    <t>Könyvtári munkafolyamatok</t>
  </si>
  <si>
    <t>M_ÁLM</t>
  </si>
  <si>
    <t>F_Üve</t>
  </si>
  <si>
    <t>K/02-02</t>
  </si>
  <si>
    <t>Konzultációs szoba</t>
  </si>
  <si>
    <t>K/02-03</t>
  </si>
  <si>
    <t>O/06-01</t>
  </si>
  <si>
    <t>Irattár</t>
  </si>
  <si>
    <t>Int2</t>
  </si>
  <si>
    <t>Gazdasági műszaki főigazgatóság</t>
  </si>
  <si>
    <t>Műszaki főig. h.</t>
  </si>
  <si>
    <t>P_GUMI1</t>
  </si>
  <si>
    <t>O/06-02</t>
  </si>
  <si>
    <t>Pénzügyi és Szv. Főosztály</t>
  </si>
  <si>
    <t>K/01-01</t>
  </si>
  <si>
    <t>Előtér (Kiállítás)</t>
  </si>
  <si>
    <t>Kieg1</t>
  </si>
  <si>
    <t>Kieg. területek könyvtár</t>
  </si>
  <si>
    <t>Közlekedők</t>
  </si>
  <si>
    <t>F_Ü</t>
  </si>
  <si>
    <t>K/01-23</t>
  </si>
  <si>
    <t>Teakonyha</t>
  </si>
  <si>
    <t>Szociális helyiségek</t>
  </si>
  <si>
    <t>F_Fes, F_Gumi</t>
  </si>
  <si>
    <t>O/00-01</t>
  </si>
  <si>
    <t>Aula</t>
  </si>
  <si>
    <t>Kieg2</t>
  </si>
  <si>
    <t>Kieg. területek főiskola</t>
  </si>
  <si>
    <t>M_MON</t>
  </si>
  <si>
    <t>P_KŐ</t>
  </si>
  <si>
    <t>F_Kő, F_MGY</t>
  </si>
  <si>
    <t>O/01-01</t>
  </si>
  <si>
    <t>Közlekedő</t>
  </si>
  <si>
    <t>F_Kő,F_Fes,F_Ü</t>
  </si>
  <si>
    <t>O/02-01</t>
  </si>
  <si>
    <t>F_Kő, F_Mgy, F_Ü</t>
  </si>
  <si>
    <t>O/02-43</t>
  </si>
  <si>
    <t>Szervízterület</t>
  </si>
  <si>
    <t>Kiegészítő területek</t>
  </si>
  <si>
    <t>P_MGY</t>
  </si>
  <si>
    <t>F_Fes</t>
  </si>
  <si>
    <t>O/02-44</t>
  </si>
  <si>
    <t>O/03-01</t>
  </si>
  <si>
    <t>F_Kő, F_Fes, F_Ü</t>
  </si>
  <si>
    <t>O/03-83</t>
  </si>
  <si>
    <t>O/03-84</t>
  </si>
  <si>
    <t>O/03-85</t>
  </si>
  <si>
    <t>O/04-01</t>
  </si>
  <si>
    <t>F_Kő, F_Ü</t>
  </si>
  <si>
    <t>O/05-00</t>
  </si>
  <si>
    <t>F_Kő, F_Mgy</t>
  </si>
  <si>
    <t>O/06-00</t>
  </si>
  <si>
    <t>O/06-11</t>
  </si>
  <si>
    <t>Férfi mosdó</t>
  </si>
  <si>
    <t>M_IMP</t>
  </si>
  <si>
    <t>P_KER1</t>
  </si>
  <si>
    <t>F_Csb</t>
  </si>
  <si>
    <t>Férfi öltöző</t>
  </si>
  <si>
    <t>Férfi fürdő</t>
  </si>
  <si>
    <t>P_KER2</t>
  </si>
  <si>
    <t>Férfi wc</t>
  </si>
  <si>
    <t>O/06-12</t>
  </si>
  <si>
    <t>Női mosdó</t>
  </si>
  <si>
    <t>Női wc</t>
  </si>
  <si>
    <t>Női öltöző</t>
  </si>
  <si>
    <t>Női fürdő</t>
  </si>
  <si>
    <t>O/06-13</t>
  </si>
  <si>
    <t>Takarító helyiség</t>
  </si>
  <si>
    <t>O/02-03</t>
  </si>
  <si>
    <t>Szertár</t>
  </si>
  <si>
    <t>Okt</t>
  </si>
  <si>
    <t>Oktatóterem (250 fő)</t>
  </si>
  <si>
    <t>O/02-04</t>
  </si>
  <si>
    <t>O/04-06</t>
  </si>
  <si>
    <t>Oktatóterem</t>
  </si>
  <si>
    <t>Oktatóterem (15-20 fő)</t>
  </si>
  <si>
    <t>P_GUMI2</t>
  </si>
  <si>
    <t>O/04-07</t>
  </si>
  <si>
    <t>O/04-10</t>
  </si>
  <si>
    <t>O/04-11</t>
  </si>
  <si>
    <t>O/05-01</t>
  </si>
  <si>
    <t>Szemináriumi terem</t>
  </si>
  <si>
    <t>Spec</t>
  </si>
  <si>
    <t>SPECIÁLIS KÉPZÉSI TERÜLETEK</t>
  </si>
  <si>
    <t>Emelt szintű oktatótermek (nyelvi és vezetőképzés) (20 fő)</t>
  </si>
  <si>
    <t>O/05-02</t>
  </si>
  <si>
    <t>Auditiv nyelvi labor</t>
  </si>
  <si>
    <t>Nyelvi laborok (20 fő)</t>
  </si>
  <si>
    <t>PC-s nyelvi labor</t>
  </si>
  <si>
    <t>Nyelvi labor</t>
  </si>
  <si>
    <t>O/05-12</t>
  </si>
  <si>
    <t>Nyelvi labor vezérlő</t>
  </si>
  <si>
    <t>P_SZP1</t>
  </si>
  <si>
    <t>Nyelvi irattár</t>
  </si>
  <si>
    <t>Nyelvi labor fogadó</t>
  </si>
  <si>
    <t>Tanulmányi osztály</t>
  </si>
  <si>
    <t>Int1</t>
  </si>
  <si>
    <t>Társadalomtudományi kar</t>
  </si>
  <si>
    <t>Dékáni Hivatal</t>
  </si>
  <si>
    <t>Tz10</t>
  </si>
  <si>
    <t>Tárgyaló</t>
  </si>
  <si>
    <t>O/05-03</t>
  </si>
  <si>
    <t>Iroda</t>
  </si>
  <si>
    <t>Nemzetközi Tanulmányok/Kapcsolatok Int.</t>
  </si>
  <si>
    <t>O/05-04</t>
  </si>
  <si>
    <t>Filozófia Tanszék</t>
  </si>
  <si>
    <t>CPT</t>
  </si>
  <si>
    <t>Titkárság</t>
  </si>
  <si>
    <t>Vezetői iroda</t>
  </si>
  <si>
    <t>IOK</t>
  </si>
  <si>
    <t>O/05-06</t>
  </si>
  <si>
    <t>O/05-07</t>
  </si>
  <si>
    <t>O/05-08</t>
  </si>
  <si>
    <t>Phd iroda</t>
  </si>
  <si>
    <t>O/05-09</t>
  </si>
  <si>
    <t>BIGIS (titkárság)</t>
  </si>
  <si>
    <t>BIGIS</t>
  </si>
  <si>
    <t>Iroda (titkárság)</t>
  </si>
  <si>
    <t>Kontrolling főosztály</t>
  </si>
  <si>
    <t>O/06-03</t>
  </si>
  <si>
    <t>O/06-04</t>
  </si>
  <si>
    <t>Bér és Munkaügyi főosztály</t>
  </si>
  <si>
    <t>O/06-06</t>
  </si>
  <si>
    <t>O/06-07</t>
  </si>
  <si>
    <t>Fénymásoló</t>
  </si>
  <si>
    <t>O/06-08</t>
  </si>
  <si>
    <t>O/07-02</t>
  </si>
  <si>
    <t>Főigazgatói iroda</t>
  </si>
  <si>
    <t>Főigazgató</t>
  </si>
  <si>
    <t>O/07-04</t>
  </si>
  <si>
    <t>O/07-05</t>
  </si>
  <si>
    <t>O/07-06</t>
  </si>
  <si>
    <t>O/07-07</t>
  </si>
  <si>
    <t>O/07-08</t>
  </si>
  <si>
    <t>O/07-09</t>
  </si>
  <si>
    <t>O/07-10</t>
  </si>
  <si>
    <t>O/07-11</t>
  </si>
  <si>
    <t>O/07-13</t>
  </si>
  <si>
    <t>O/07-15</t>
  </si>
  <si>
    <t>O/07-16</t>
  </si>
  <si>
    <t>O/07-17</t>
  </si>
  <si>
    <t>O/07-18</t>
  </si>
  <si>
    <t>O/07-19</t>
  </si>
  <si>
    <t>O/07-20</t>
  </si>
  <si>
    <t>O/07-21</t>
  </si>
  <si>
    <t>O/07-22</t>
  </si>
  <si>
    <t>F_Kő</t>
  </si>
  <si>
    <t>F_CSP</t>
  </si>
  <si>
    <t>Takarítóeszköz tároló</t>
  </si>
  <si>
    <t>F_ÜVE</t>
  </si>
  <si>
    <t>O/05-10</t>
  </si>
  <si>
    <t>Akadálymentes wc</t>
  </si>
  <si>
    <t>O/05-11</t>
  </si>
  <si>
    <t>Kieg. terültek főiskola</t>
  </si>
  <si>
    <t>O/06-09</t>
  </si>
  <si>
    <t>O/06-10</t>
  </si>
  <si>
    <t>O/07-01</t>
  </si>
  <si>
    <t>O/07-03</t>
  </si>
  <si>
    <t>O/07-14</t>
  </si>
  <si>
    <t>O/07-24</t>
  </si>
  <si>
    <t>O/07-25</t>
  </si>
  <si>
    <t>O/07-26</t>
  </si>
  <si>
    <t>O/07-27</t>
  </si>
  <si>
    <t>O/07-28</t>
  </si>
  <si>
    <t>O/07-29</t>
  </si>
  <si>
    <t>O/07-30</t>
  </si>
  <si>
    <t>O/07-31</t>
  </si>
  <si>
    <t>O/07-32</t>
  </si>
  <si>
    <t>O/07-33</t>
  </si>
  <si>
    <t>O/07-34</t>
  </si>
  <si>
    <t>O/00-26</t>
  </si>
  <si>
    <t>Kiszolgálótér</t>
  </si>
  <si>
    <t>Egyéb</t>
  </si>
  <si>
    <t>SZOLGÁLTATÁSI TERÜLET</t>
  </si>
  <si>
    <t>Büfé, üzletek</t>
  </si>
  <si>
    <t>Tz14</t>
  </si>
  <si>
    <t>O/00-27</t>
  </si>
  <si>
    <t>O/00-28</t>
  </si>
  <si>
    <t>Hidegkonyha</t>
  </si>
  <si>
    <t>F_Cs</t>
  </si>
  <si>
    <t>O/00-29</t>
  </si>
  <si>
    <t>Hulladék tároló</t>
  </si>
  <si>
    <t>O/00-30</t>
  </si>
  <si>
    <t>Wc</t>
  </si>
  <si>
    <t>O/00-31</t>
  </si>
  <si>
    <t>Mosdó</t>
  </si>
  <si>
    <t>O/00-32</t>
  </si>
  <si>
    <t>Öltöző</t>
  </si>
  <si>
    <t>O/00-33</t>
  </si>
  <si>
    <t>Zuhanyzó</t>
  </si>
  <si>
    <t>O/00-34</t>
  </si>
  <si>
    <t>Ruhatár, táskatár</t>
  </si>
  <si>
    <t>O/00-35</t>
  </si>
  <si>
    <t>O/00-36</t>
  </si>
  <si>
    <t>O/00-37</t>
  </si>
  <si>
    <t>O/00-38</t>
  </si>
  <si>
    <t>O/00-39</t>
  </si>
  <si>
    <t>O/00-40</t>
  </si>
  <si>
    <t>O/00-41</t>
  </si>
  <si>
    <t>O/00-42</t>
  </si>
  <si>
    <t>O/00-43</t>
  </si>
  <si>
    <t>O/00-44</t>
  </si>
  <si>
    <t>O/00-45</t>
  </si>
  <si>
    <t>K/01-09</t>
  </si>
  <si>
    <t>Szaktudományi olvasó Társ.tud.</t>
  </si>
  <si>
    <t>Tz3</t>
  </si>
  <si>
    <t>K/02-05</t>
  </si>
  <si>
    <t>Szaktudományi olvasó Közg.tud.</t>
  </si>
  <si>
    <t>K/03-02</t>
  </si>
  <si>
    <t>Nyitott raktár Gazd.tud.</t>
  </si>
  <si>
    <t>Nyitott raktár</t>
  </si>
  <si>
    <t>K/03-01</t>
  </si>
  <si>
    <t>Közgazdaság történeti könyvtár</t>
  </si>
  <si>
    <t>Alap2</t>
  </si>
  <si>
    <t>Raktározás</t>
  </si>
  <si>
    <t>Zárt raktár</t>
  </si>
  <si>
    <t>K/04-01</t>
  </si>
  <si>
    <t>M_VAZ</t>
  </si>
  <si>
    <t>K/04-02</t>
  </si>
  <si>
    <t>Tömör raktár</t>
  </si>
  <si>
    <t>Tömörraktár</t>
  </si>
  <si>
    <t>K/04-03</t>
  </si>
  <si>
    <t>K/04-06</t>
  </si>
  <si>
    <t>K/00-06</t>
  </si>
  <si>
    <t>K/00-07</t>
  </si>
  <si>
    <t>Dokumentum-karbantartó</t>
  </si>
  <si>
    <t>K/00-08</t>
  </si>
  <si>
    <t>K/00-09</t>
  </si>
  <si>
    <t>K/00-10</t>
  </si>
  <si>
    <t>Dokumentum-kezelő</t>
  </si>
  <si>
    <t>K/00-11</t>
  </si>
  <si>
    <t>K/00-12</t>
  </si>
  <si>
    <t>Szerverszoba</t>
  </si>
  <si>
    <t>Számítóközpont</t>
  </si>
  <si>
    <t>P_TECH</t>
  </si>
  <si>
    <t>K/00-13</t>
  </si>
  <si>
    <t>Mikrofilmlabor és digitalizáló</t>
  </si>
  <si>
    <t>K/00-14</t>
  </si>
  <si>
    <t>K/00-15</t>
  </si>
  <si>
    <t>K/00-16</t>
  </si>
  <si>
    <t>Raktár</t>
  </si>
  <si>
    <t>K/00-17</t>
  </si>
  <si>
    <t>K/01-10</t>
  </si>
  <si>
    <t>Másoló-helyiség</t>
  </si>
  <si>
    <t>K/02-06</t>
  </si>
  <si>
    <t>K/02-07</t>
  </si>
  <si>
    <t>K/03-04</t>
  </si>
  <si>
    <t>K/03-09</t>
  </si>
  <si>
    <t>K/03-10</t>
  </si>
  <si>
    <t>Vezetői blokk titkársággal</t>
  </si>
  <si>
    <t>K/03-11</t>
  </si>
  <si>
    <t>K/03-12</t>
  </si>
  <si>
    <t>K/03-13</t>
  </si>
  <si>
    <t>K/03-14</t>
  </si>
  <si>
    <t>K/03-15</t>
  </si>
  <si>
    <t>K/03-16</t>
  </si>
  <si>
    <t>Osztályvezetői blokk</t>
  </si>
  <si>
    <t>K/03-17</t>
  </si>
  <si>
    <t>K/03-18</t>
  </si>
  <si>
    <t>K/03-19</t>
  </si>
  <si>
    <t>K/03-20</t>
  </si>
  <si>
    <t>K/03-21</t>
  </si>
  <si>
    <t>K/03-22</t>
  </si>
  <si>
    <t>K/03-23</t>
  </si>
  <si>
    <t>K/04-04</t>
  </si>
  <si>
    <t>K/04-07</t>
  </si>
  <si>
    <t>K/04-08</t>
  </si>
  <si>
    <t>K/00-05</t>
  </si>
  <si>
    <t>Postabontó</t>
  </si>
  <si>
    <t>K/01-11</t>
  </si>
  <si>
    <t>O/00-12</t>
  </si>
  <si>
    <t>Táncterem</t>
  </si>
  <si>
    <t>P_PAR</t>
  </si>
  <si>
    <t>F_T, F_Ü, F_Aku / F_Fes</t>
  </si>
  <si>
    <t>O/00-13</t>
  </si>
  <si>
    <t>Előtér</t>
  </si>
  <si>
    <t>O/00-14</t>
  </si>
  <si>
    <t>O/00-15</t>
  </si>
  <si>
    <t>O/00-16</t>
  </si>
  <si>
    <t>Férfi zuhanyzó</t>
  </si>
  <si>
    <t>O/00-17</t>
  </si>
  <si>
    <t>O/00-18</t>
  </si>
  <si>
    <t>O/00-19</t>
  </si>
  <si>
    <t>O/00-20</t>
  </si>
  <si>
    <t>O/00-21</t>
  </si>
  <si>
    <t>O/00-22</t>
  </si>
  <si>
    <t>Női zuhanyzó</t>
  </si>
  <si>
    <t>O/00-23</t>
  </si>
  <si>
    <t>O/00-24</t>
  </si>
  <si>
    <t>O/05-05</t>
  </si>
  <si>
    <t>Angol Intézet</t>
  </si>
  <si>
    <t>Német Intézet</t>
  </si>
  <si>
    <t>Szaknyelvi vizsgaközpont</t>
  </si>
  <si>
    <t>Olasz Intézet</t>
  </si>
  <si>
    <t>Francia Intézet</t>
  </si>
  <si>
    <t>Spanyol Intézet</t>
  </si>
  <si>
    <t>Portugál Központ</t>
  </si>
  <si>
    <t>Süketszoba</t>
  </si>
  <si>
    <t>O/06-05</t>
  </si>
  <si>
    <t>Társadalom- és Gazdaságtörténeti tanszék</t>
  </si>
  <si>
    <t>Pénztár</t>
  </si>
  <si>
    <t>Pénztár előtér</t>
  </si>
  <si>
    <t>Int4</t>
  </si>
  <si>
    <t>Testnevelési és sportközpont</t>
  </si>
  <si>
    <t>K/00-01</t>
  </si>
  <si>
    <t>Szélfogó</t>
  </si>
  <si>
    <t>K/00-02</t>
  </si>
  <si>
    <t>Könyvtár bejárat</t>
  </si>
  <si>
    <t>K/00-03</t>
  </si>
  <si>
    <t>K/00-04</t>
  </si>
  <si>
    <t>K/00-18</t>
  </si>
  <si>
    <t>K/00-19</t>
  </si>
  <si>
    <t>K/00-20</t>
  </si>
  <si>
    <t>Szolgálati ruhatár</t>
  </si>
  <si>
    <t>K/00-21</t>
  </si>
  <si>
    <t>K/00-22</t>
  </si>
  <si>
    <t>K/00-23</t>
  </si>
  <si>
    <t>K/00-24</t>
  </si>
  <si>
    <t>K/00-25</t>
  </si>
  <si>
    <t>K/01-08</t>
  </si>
  <si>
    <t>F_KŐ</t>
  </si>
  <si>
    <t>K/01-12</t>
  </si>
  <si>
    <t>akadálymentes wc</t>
  </si>
  <si>
    <t>K/01-13</t>
  </si>
  <si>
    <t>K/01-14</t>
  </si>
  <si>
    <t>K/01-15</t>
  </si>
  <si>
    <t>K/01-16</t>
  </si>
  <si>
    <t>K/01-17</t>
  </si>
  <si>
    <t>K/01-18</t>
  </si>
  <si>
    <t>K/01-19</t>
  </si>
  <si>
    <t>K/01-20</t>
  </si>
  <si>
    <t>K/01-21</t>
  </si>
  <si>
    <t>K/01-22</t>
  </si>
  <si>
    <t>K/02-04</t>
  </si>
  <si>
    <t>K/02-09</t>
  </si>
  <si>
    <t>K/02-10</t>
  </si>
  <si>
    <t>K/02-11</t>
  </si>
  <si>
    <t>K/02-12</t>
  </si>
  <si>
    <t>K/02-13</t>
  </si>
  <si>
    <t>K/02-14</t>
  </si>
  <si>
    <t>K/02-15</t>
  </si>
  <si>
    <t>K/02-16</t>
  </si>
  <si>
    <t>K/02-17</t>
  </si>
  <si>
    <t>K/02-18</t>
  </si>
  <si>
    <t>K/02-19</t>
  </si>
  <si>
    <t>K/03-03</t>
  </si>
  <si>
    <t>K/03-05</t>
  </si>
  <si>
    <t>Dohányzó</t>
  </si>
  <si>
    <t>K/03-06</t>
  </si>
  <si>
    <t>K/03-07</t>
  </si>
  <si>
    <t>K/03-08</t>
  </si>
  <si>
    <t>K/03-24</t>
  </si>
  <si>
    <t>K/03-25</t>
  </si>
  <si>
    <t>K/03-26</t>
  </si>
  <si>
    <t>K/03-27</t>
  </si>
  <si>
    <t>K/03-28</t>
  </si>
  <si>
    <t>K/03-29</t>
  </si>
  <si>
    <t>K/03-30</t>
  </si>
  <si>
    <t>K/03-31</t>
  </si>
  <si>
    <t>K/03-32</t>
  </si>
  <si>
    <t>K/03-33</t>
  </si>
  <si>
    <t>K/03-34</t>
  </si>
  <si>
    <t>K/04-05</t>
  </si>
  <si>
    <t>K/04-09</t>
  </si>
  <si>
    <t>K/04-10</t>
  </si>
  <si>
    <t>K/04-11</t>
  </si>
  <si>
    <t>K/04-12</t>
  </si>
  <si>
    <t>K/04-13</t>
  </si>
  <si>
    <t>K/04-14</t>
  </si>
  <si>
    <t>O/00-05</t>
  </si>
  <si>
    <t>O/00-25</t>
  </si>
  <si>
    <t xml:space="preserve"> Kieg. területek főiskola</t>
  </si>
  <si>
    <t>O/00-46</t>
  </si>
  <si>
    <t>O/00-47</t>
  </si>
  <si>
    <t>O/00-48</t>
  </si>
  <si>
    <t>O/00-49</t>
  </si>
  <si>
    <t>O/00-50</t>
  </si>
  <si>
    <t>O/00-51</t>
  </si>
  <si>
    <t>O/00-52</t>
  </si>
  <si>
    <t>O/00-53</t>
  </si>
  <si>
    <t>O/00-54</t>
  </si>
  <si>
    <t>O/00-55</t>
  </si>
  <si>
    <t>O/00-56</t>
  </si>
  <si>
    <t>O/01-41</t>
  </si>
  <si>
    <t>O/01-42</t>
  </si>
  <si>
    <t>Lépcsőház</t>
  </si>
  <si>
    <t>Nyelvizsga fogadó</t>
  </si>
  <si>
    <t>O/00-03</t>
  </si>
  <si>
    <t>Tz6</t>
  </si>
  <si>
    <t>O/00-06</t>
  </si>
  <si>
    <t>Oktatóterem (80-120 fő)</t>
  </si>
  <si>
    <t>O/00-07</t>
  </si>
  <si>
    <t>O/00-08</t>
  </si>
  <si>
    <t>O/00-09</t>
  </si>
  <si>
    <t>O/00-10</t>
  </si>
  <si>
    <t>O/00-11</t>
  </si>
  <si>
    <t>O/03-07</t>
  </si>
  <si>
    <t>Magatartástud. És Kommunikációelméleti Tanszék</t>
  </si>
  <si>
    <t>Tz7</t>
  </si>
  <si>
    <t>O/03-08</t>
  </si>
  <si>
    <t>O/03-09</t>
  </si>
  <si>
    <t>O/03-10</t>
  </si>
  <si>
    <t>O/03-17</t>
  </si>
  <si>
    <t>O/03-19</t>
  </si>
  <si>
    <t>O/03-20</t>
  </si>
  <si>
    <t>O/03-21</t>
  </si>
  <si>
    <t>O/03-22</t>
  </si>
  <si>
    <t>Politikatudományi Tanszék</t>
  </si>
  <si>
    <t>O/03-23</t>
  </si>
  <si>
    <t>O/03-24</t>
  </si>
  <si>
    <t>Iroda (pc-s munkahelyek)</t>
  </si>
  <si>
    <t>O/03-27</t>
  </si>
  <si>
    <t>Akadémiai kutató</t>
  </si>
  <si>
    <t>O/03-29</t>
  </si>
  <si>
    <t>O/03-31</t>
  </si>
  <si>
    <t>O/03-33</t>
  </si>
  <si>
    <t>O/03-34</t>
  </si>
  <si>
    <t>O/03-35</t>
  </si>
  <si>
    <t>O/03-36</t>
  </si>
  <si>
    <t>O/03-37</t>
  </si>
  <si>
    <t>O/03-38</t>
  </si>
  <si>
    <t>O/03-39</t>
  </si>
  <si>
    <t>O/03-40</t>
  </si>
  <si>
    <t>O/04-21</t>
  </si>
  <si>
    <t>Számítogépterem</t>
  </si>
  <si>
    <t>Társadalmi Tanulmányok Tanszéke</t>
  </si>
  <si>
    <t>O/04-23</t>
  </si>
  <si>
    <t>O/04-24</t>
  </si>
  <si>
    <t>O/04-25</t>
  </si>
  <si>
    <t>O/04-26</t>
  </si>
  <si>
    <t>O/04-27</t>
  </si>
  <si>
    <t>O/04-28</t>
  </si>
  <si>
    <t>O/04-30</t>
  </si>
  <si>
    <t>O/04-32</t>
  </si>
  <si>
    <t>O/04-34</t>
  </si>
  <si>
    <t>O/04-36</t>
  </si>
  <si>
    <t>O/04-37</t>
  </si>
  <si>
    <t>O/04-38</t>
  </si>
  <si>
    <t>O/04-39</t>
  </si>
  <si>
    <t>O/04-40</t>
  </si>
  <si>
    <t>O/04-41</t>
  </si>
  <si>
    <t>O/04-42</t>
  </si>
  <si>
    <t>O/04-43</t>
  </si>
  <si>
    <t>O/04-12</t>
  </si>
  <si>
    <t>Int3</t>
  </si>
  <si>
    <t>BVK irodák</t>
  </si>
  <si>
    <t>O/04-13</t>
  </si>
  <si>
    <t>O/04-14</t>
  </si>
  <si>
    <t>O/04-15</t>
  </si>
  <si>
    <t>O/01-03</t>
  </si>
  <si>
    <t>M_HAN</t>
  </si>
  <si>
    <t>O/01-04</t>
  </si>
  <si>
    <t>O/01-16</t>
  </si>
  <si>
    <t>O/01-17</t>
  </si>
  <si>
    <t>O/01-18</t>
  </si>
  <si>
    <t>O/01-19</t>
  </si>
  <si>
    <t>O/01-20</t>
  </si>
  <si>
    <t>O/01-21</t>
  </si>
  <si>
    <t>O/01-22</t>
  </si>
  <si>
    <t>O/01-23</t>
  </si>
  <si>
    <t>O/01-24</t>
  </si>
  <si>
    <t>O/01-25</t>
  </si>
  <si>
    <t>O/01-26</t>
  </si>
  <si>
    <t>O/02-05</t>
  </si>
  <si>
    <t>O/02-06</t>
  </si>
  <si>
    <t>O/02-18</t>
  </si>
  <si>
    <t>O/02-19</t>
  </si>
  <si>
    <t>O/02-20</t>
  </si>
  <si>
    <t>O/02-21</t>
  </si>
  <si>
    <t>O/02-22</t>
  </si>
  <si>
    <t>O/02-23</t>
  </si>
  <si>
    <t>O/02-24</t>
  </si>
  <si>
    <t>O/02-25</t>
  </si>
  <si>
    <t>O/02-26</t>
  </si>
  <si>
    <t>O/02-27</t>
  </si>
  <si>
    <t>O/02-28</t>
  </si>
  <si>
    <t>O/03-04</t>
  </si>
  <si>
    <t>O/03-05</t>
  </si>
  <si>
    <t>O/03-06</t>
  </si>
  <si>
    <t>O/03-44</t>
  </si>
  <si>
    <t>O/03-45</t>
  </si>
  <si>
    <t>O/03-46</t>
  </si>
  <si>
    <t>O/03-47</t>
  </si>
  <si>
    <t>O/03-48</t>
  </si>
  <si>
    <t>O/03-49</t>
  </si>
  <si>
    <t>O/03-50</t>
  </si>
  <si>
    <t>O/03-51</t>
  </si>
  <si>
    <t>O/03-52</t>
  </si>
  <si>
    <t>O/03-57</t>
  </si>
  <si>
    <t>O/03-58</t>
  </si>
  <si>
    <t>O/03-59</t>
  </si>
  <si>
    <t>O/03-60</t>
  </si>
  <si>
    <t>O/03-61</t>
  </si>
  <si>
    <t>O/03-62</t>
  </si>
  <si>
    <t>O/03-63</t>
  </si>
  <si>
    <t>O/03-64</t>
  </si>
  <si>
    <t>O/03-65</t>
  </si>
  <si>
    <t>O/03-66</t>
  </si>
  <si>
    <t>O/03-67</t>
  </si>
  <si>
    <t>O/03-82</t>
  </si>
  <si>
    <t>O/04-03</t>
  </si>
  <si>
    <t>O/04-04</t>
  </si>
  <si>
    <t>O/04-05</t>
  </si>
  <si>
    <t>O/04-08</t>
  </si>
  <si>
    <t>O/04-45</t>
  </si>
  <si>
    <t>O/04-46</t>
  </si>
  <si>
    <t>O/04-47</t>
  </si>
  <si>
    <t>O/04-48</t>
  </si>
  <si>
    <t>O/04-49</t>
  </si>
  <si>
    <t>O/04-50</t>
  </si>
  <si>
    <t>O/04-51</t>
  </si>
  <si>
    <t>O/04-52</t>
  </si>
  <si>
    <t>O/04-53</t>
  </si>
  <si>
    <t>O/04-54</t>
  </si>
  <si>
    <t>O/04-61</t>
  </si>
  <si>
    <t>O/04-62</t>
  </si>
  <si>
    <t>O/04-63</t>
  </si>
  <si>
    <t>O/04-64</t>
  </si>
  <si>
    <t>O/04-65</t>
  </si>
  <si>
    <t>O/04-66</t>
  </si>
  <si>
    <t>O/04-67</t>
  </si>
  <si>
    <t>O/04-68</t>
  </si>
  <si>
    <t>O/04-69</t>
  </si>
  <si>
    <t>O/04-70</t>
  </si>
  <si>
    <t>O/04-71</t>
  </si>
  <si>
    <t>O/01-05</t>
  </si>
  <si>
    <t>Oktatóterem (40-60 fő)</t>
  </si>
  <si>
    <t>O/01-06</t>
  </si>
  <si>
    <t>O/01-07</t>
  </si>
  <si>
    <t>O/01-08</t>
  </si>
  <si>
    <t>O/01-09</t>
  </si>
  <si>
    <t>O/01-10</t>
  </si>
  <si>
    <t>O/01-11</t>
  </si>
  <si>
    <t>O/01-12</t>
  </si>
  <si>
    <t>O/01-13</t>
  </si>
  <si>
    <t>O/02-07</t>
  </si>
  <si>
    <t>O/02-08</t>
  </si>
  <si>
    <t>O/02-09</t>
  </si>
  <si>
    <t>O/02-10</t>
  </si>
  <si>
    <t>O/02-11</t>
  </si>
  <si>
    <t>O/02-12</t>
  </si>
  <si>
    <t>O/02-13</t>
  </si>
  <si>
    <t>O/02-14</t>
  </si>
  <si>
    <t>O/02-15</t>
  </si>
  <si>
    <t>O/03-11</t>
  </si>
  <si>
    <t>Taniroda</t>
  </si>
  <si>
    <t>O/03-12</t>
  </si>
  <si>
    <t>Kommunikációs labor</t>
  </si>
  <si>
    <t>O/03-13</t>
  </si>
  <si>
    <t>O/03-14</t>
  </si>
  <si>
    <t>O/03-15</t>
  </si>
  <si>
    <t>O/03-16</t>
  </si>
  <si>
    <t>O/04-16</t>
  </si>
  <si>
    <t>BVK Oktatóterem</t>
  </si>
  <si>
    <t>O/04-17</t>
  </si>
  <si>
    <t>O/04-18</t>
  </si>
  <si>
    <t>O/04-19</t>
  </si>
  <si>
    <t>O/04-20</t>
  </si>
  <si>
    <t>O/04-72</t>
  </si>
  <si>
    <t>O/01-02</t>
  </si>
  <si>
    <t>Tz8</t>
  </si>
  <si>
    <t>O/01-27</t>
  </si>
  <si>
    <t>O/01-28</t>
  </si>
  <si>
    <t>O/01-29</t>
  </si>
  <si>
    <t>O/01-30</t>
  </si>
  <si>
    <t>O/01-31</t>
  </si>
  <si>
    <t>O/01-32</t>
  </si>
  <si>
    <t>O/01-33</t>
  </si>
  <si>
    <t>O/01-34</t>
  </si>
  <si>
    <t>O/01-35</t>
  </si>
  <si>
    <t>O/01-36</t>
  </si>
  <si>
    <t>O/01-37</t>
  </si>
  <si>
    <t>O/01-38</t>
  </si>
  <si>
    <t>O/02-02</t>
  </si>
  <si>
    <t>O/02-29</t>
  </si>
  <si>
    <t>O/02-30</t>
  </si>
  <si>
    <t>O/02-31</t>
  </si>
  <si>
    <t>O/02-32</t>
  </si>
  <si>
    <t>O/02-33</t>
  </si>
  <si>
    <t>O/02-34</t>
  </si>
  <si>
    <t>O/02-35</t>
  </si>
  <si>
    <t>O/02-36</t>
  </si>
  <si>
    <t>O/02-37</t>
  </si>
  <si>
    <t>O/02-38</t>
  </si>
  <si>
    <t>O/02-39</t>
  </si>
  <si>
    <t>O/02-40</t>
  </si>
  <si>
    <t>O/03-02</t>
  </si>
  <si>
    <t>O/03-70</t>
  </si>
  <si>
    <t>O/03-71</t>
  </si>
  <si>
    <t>O/03-72</t>
  </si>
  <si>
    <t>O/03-73</t>
  </si>
  <si>
    <t>O/03-74</t>
  </si>
  <si>
    <t>O/03-75</t>
  </si>
  <si>
    <t>O/03-76</t>
  </si>
  <si>
    <t>O/03-77</t>
  </si>
  <si>
    <t>O/03-78</t>
  </si>
  <si>
    <t>O/03-79</t>
  </si>
  <si>
    <t>O/03-80</t>
  </si>
  <si>
    <t>O/03-81</t>
  </si>
  <si>
    <t>O/04-02</t>
  </si>
  <si>
    <t>O/04-73</t>
  </si>
  <si>
    <t>O/04-74</t>
  </si>
  <si>
    <t>O/04-75</t>
  </si>
  <si>
    <t>O/04-76</t>
  </si>
  <si>
    <t>O/04-77</t>
  </si>
  <si>
    <t>O/04-78</t>
  </si>
  <si>
    <t>O/04-79</t>
  </si>
  <si>
    <t>O/04-80</t>
  </si>
  <si>
    <t>O/04-81</t>
  </si>
  <si>
    <t>O/04-82</t>
  </si>
  <si>
    <t>O/04-83</t>
  </si>
  <si>
    <t>O/04-84</t>
  </si>
  <si>
    <t>O/05-13</t>
  </si>
  <si>
    <t>G/00-44</t>
  </si>
  <si>
    <t>Elektromos helyiség</t>
  </si>
  <si>
    <t>Gép1</t>
  </si>
  <si>
    <t>ÜZEMELTETÉSI, GÉPÉSZETI ÉS ELEK</t>
  </si>
  <si>
    <t>Gépészet</t>
  </si>
  <si>
    <t>F_FES</t>
  </si>
  <si>
    <t>G/00-45</t>
  </si>
  <si>
    <t>G/00-48</t>
  </si>
  <si>
    <t>G/01-31</t>
  </si>
  <si>
    <t>G/01-32</t>
  </si>
  <si>
    <t>G/01-33</t>
  </si>
  <si>
    <t>G/02-33</t>
  </si>
  <si>
    <t>G/02-34</t>
  </si>
  <si>
    <t>G/02-35</t>
  </si>
  <si>
    <t>G/03-66</t>
  </si>
  <si>
    <t>G/03-67</t>
  </si>
  <si>
    <t>G/03-68</t>
  </si>
  <si>
    <t>G/04-69</t>
  </si>
  <si>
    <t>G/04-70</t>
  </si>
  <si>
    <t>G/04-71</t>
  </si>
  <si>
    <t>G/05-11</t>
  </si>
  <si>
    <t>G/05-12</t>
  </si>
  <si>
    <t>G/06-11</t>
  </si>
  <si>
    <t>G/07-31</t>
  </si>
  <si>
    <t>G/07-35</t>
  </si>
  <si>
    <t>G/07-36</t>
  </si>
  <si>
    <t>O/00-59</t>
  </si>
  <si>
    <t>O/00-60</t>
  </si>
  <si>
    <t>O/00-61</t>
  </si>
  <si>
    <t>O/00-62</t>
  </si>
  <si>
    <t>O/01-14</t>
  </si>
  <si>
    <t>O/01-15</t>
  </si>
  <si>
    <t>O/01-39</t>
  </si>
  <si>
    <t>O/01-40</t>
  </si>
  <si>
    <t>O/02-16</t>
  </si>
  <si>
    <t>O/02-17</t>
  </si>
  <si>
    <t>O/02-41</t>
  </si>
  <si>
    <t>O/02-42</t>
  </si>
  <si>
    <t>O/03-53</t>
  </si>
  <si>
    <t>O/03-54</t>
  </si>
  <si>
    <t>O/03-55</t>
  </si>
  <si>
    <t>O/03-56</t>
  </si>
  <si>
    <t>O/03-68</t>
  </si>
  <si>
    <t>O/03-69</t>
  </si>
  <si>
    <t>O/04-56</t>
  </si>
  <si>
    <t>O/04-57</t>
  </si>
  <si>
    <t>O/04-58</t>
  </si>
  <si>
    <t>O/04-59</t>
  </si>
  <si>
    <t>O/04-60</t>
  </si>
  <si>
    <t>O/04-85</t>
  </si>
  <si>
    <t>O/07-35</t>
  </si>
  <si>
    <t>O/07-36</t>
  </si>
  <si>
    <t>Szint</t>
  </si>
  <si>
    <t>Ajtó</t>
  </si>
  <si>
    <t>Típus</t>
  </si>
  <si>
    <t>*Oktatóterem</t>
  </si>
  <si>
    <t>Helyiség kategória név</t>
  </si>
  <si>
    <t>helyiségek száma:</t>
  </si>
  <si>
    <t>alapterület:</t>
  </si>
  <si>
    <t>Tűzszak. hiány:</t>
  </si>
  <si>
    <t>Hasznos</t>
  </si>
  <si>
    <t>Hasznos-e</t>
  </si>
  <si>
    <t>Hasznosság</t>
  </si>
  <si>
    <t>Row Labels</t>
  </si>
  <si>
    <t>Grand Total</t>
  </si>
  <si>
    <t>Column Labels</t>
  </si>
  <si>
    <t>∑ Terület</t>
  </si>
  <si>
    <t>Hasznos:</t>
  </si>
  <si>
    <t>No. ID</t>
  </si>
  <si>
    <t>Rúdtípus</t>
  </si>
  <si>
    <t>Nem kell</t>
  </si>
  <si>
    <t>10-es rúd</t>
  </si>
  <si>
    <t>25-ös rúd</t>
  </si>
  <si>
    <t>50-es rúd</t>
  </si>
  <si>
    <t>100-as rúd</t>
  </si>
  <si>
    <t>200-as rúd</t>
  </si>
  <si>
    <t>Darab</t>
  </si>
  <si>
    <t>Rúdhossz</t>
  </si>
  <si>
    <t>Túl nagy</t>
  </si>
  <si>
    <t>Limit</t>
  </si>
  <si>
    <t>LÁBAZAT</t>
  </si>
  <si>
    <t>F_AKU</t>
  </si>
  <si>
    <t>F_FA</t>
  </si>
  <si>
    <t>F_Kő, F_F</t>
  </si>
  <si>
    <t>F_Kő,F_F</t>
  </si>
  <si>
    <t>F_Kő, F_</t>
  </si>
  <si>
    <t>F_Fes, F_</t>
  </si>
  <si>
    <t>F_Kő,F_M</t>
  </si>
  <si>
    <t>F_T, F_Ü,</t>
  </si>
  <si>
    <t>PVC</t>
  </si>
  <si>
    <t>nincs</t>
  </si>
  <si>
    <t>KER1</t>
  </si>
  <si>
    <t>KŐ</t>
  </si>
  <si>
    <t>SZP1</t>
  </si>
  <si>
    <t>SZP2</t>
  </si>
  <si>
    <t>GUMI</t>
  </si>
  <si>
    <t>zöldfelület</t>
  </si>
  <si>
    <t>fagyálló kőgress burkolat</t>
  </si>
  <si>
    <t>kavics, flóratető</t>
  </si>
  <si>
    <t>Lábazattípus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</si>
</sst>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#,##0.00&quot; m&quot;;[Blue]\-#,##0.00&quot; m&quot;;\—"/>
    <numFmt numFmtId="165" formatCode="#,##0.00&quot; m²&quot;;[Blue]\-#,##0.00&quot; m²&quot;;\—"/>
    <numFmt numFmtId="166" formatCode="#,##0.00&quot; m³&quot;;[Blue]\-#,##0.00&quot; m³&quot;;\—"/>
    <numFmt numFmtId="167" formatCode="#,##0&quot; cm&quot;;[Blue]\-#,##0&quot; cm&quot;;\—"/>
    <numFmt numFmtId="168" formatCode="#,##0&quot; m²&quot;;[Blue]\-#,##0&quot; m²&quot;;\—"/>
    <numFmt numFmtId="169" formatCode="0&quot; db.&quot;"/>
    <numFmt numFmtId="170" formatCode="00"/>
    <numFmt numFmtId="171" formatCode="#,##0;[Blue]\-#,##0;\—"/>
    <numFmt numFmtId="172" formatCode="#,##0&quot; m³&quot;;[Blue]\-#,##0&quot; m³&quot;;\—"/>
    <numFmt numFmtId="173" formatCode="#,##0.0&quot; m²&quot;;[Blue]\-#,##0.0&quot; m²&quot;;\—"/>
    <numFmt numFmtId="174" formatCode="0.0%;\-0.0%;\–_%"/>
    <numFmt numFmtId="175" formatCode="#,##0&quot; db.&quot;;[Blue]\-#,##0&quot; db.&quot;;\—"/>
  </numFmts>
  <fonts count="26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rgb="FF777777"/>
      <name val="Calibri"/>
      <family val="2"/>
      <scheme val="minor"/>
    </font>
    <font>
      <b/>
      <sz val="10"/>
      <name val="Arial"/>
      <family val="2"/>
    </font>
    <font>
      <sz val="10"/>
      <name val="Arial CE"/>
    </font>
    <font>
      <sz val="10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00FF0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104">
    <xf numFmtId="0" fontId="0" fillId="0" borderId="0" xfId="0"/>
    <xf numFmtId="168" fontId="18" fillId="0" borderId="0" xfId="0" applyNumberFormat="1" applyFont="1" applyAlignment="1">
      <alignment horizontal="right" vertical="center"/>
    </xf>
    <xf numFmtId="168" fontId="19" fillId="0" borderId="0" xfId="0" applyNumberFormat="1" applyFont="1" applyAlignment="1">
      <alignment vertical="center"/>
    </xf>
    <xf numFmtId="171" fontId="20" fillId="0" borderId="0" xfId="0" applyNumberFormat="1" applyFont="1" applyAlignment="1">
      <alignment vertical="center"/>
    </xf>
    <xf numFmtId="169" fontId="18" fillId="0" borderId="0" xfId="0" applyNumberFormat="1" applyFont="1" applyAlignment="1">
      <alignment vertical="center"/>
    </xf>
    <xf numFmtId="0" fontId="18" fillId="0" borderId="0" xfId="0" applyFont="1" applyAlignment="1">
      <alignment vertical="center"/>
    </xf>
    <xf numFmtId="168" fontId="18" fillId="0" borderId="0" xfId="0" applyNumberFormat="1" applyFont="1" applyAlignment="1">
      <alignment vertical="center"/>
    </xf>
    <xf numFmtId="0" fontId="20" fillId="0" borderId="0" xfId="0" applyFont="1" applyAlignment="1">
      <alignment horizontal="left"/>
    </xf>
    <xf numFmtId="0" fontId="18" fillId="0" borderId="0" xfId="0" applyFont="1" applyAlignment="1">
      <alignment horizontal="left" vertical="center"/>
    </xf>
    <xf numFmtId="0" fontId="21" fillId="0" borderId="0" xfId="0" applyFont="1" applyAlignment="1">
      <alignment vertical="center"/>
    </xf>
    <xf numFmtId="171" fontId="20" fillId="35" borderId="0" xfId="0" applyNumberFormat="1" applyFont="1" applyFill="1" applyAlignment="1">
      <alignment vertical="center"/>
    </xf>
    <xf numFmtId="171" fontId="20" fillId="36" borderId="0" xfId="0" applyNumberFormat="1" applyFont="1" applyFill="1" applyAlignment="1">
      <alignment horizontal="center" vertical="top" textRotation="90" wrapText="1"/>
    </xf>
    <xf numFmtId="0" fontId="20" fillId="0" borderId="0" xfId="0" applyFont="1"/>
    <xf numFmtId="170" fontId="20" fillId="35" borderId="0" xfId="0" applyNumberFormat="1" applyFont="1" applyFill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170" fontId="21" fillId="0" borderId="0" xfId="0" applyNumberFormat="1" applyFont="1" applyAlignment="1">
      <alignment horizontal="center" vertical="center"/>
    </xf>
    <xf numFmtId="173" fontId="21" fillId="0" borderId="0" xfId="43" applyNumberFormat="1" applyFont="1" applyFill="1" applyAlignment="1">
      <alignment vertical="center"/>
    </xf>
    <xf numFmtId="164" fontId="21" fillId="0" borderId="0" xfId="42" applyFont="1" applyFill="1" applyAlignment="1">
      <alignment vertical="center"/>
    </xf>
    <xf numFmtId="172" fontId="21" fillId="0" borderId="0" xfId="44" applyNumberFormat="1" applyFont="1" applyFill="1" applyAlignment="1">
      <alignment vertical="center"/>
    </xf>
    <xf numFmtId="167" fontId="21" fillId="34" borderId="0" xfId="0" applyNumberFormat="1" applyFont="1" applyFill="1" applyAlignment="1">
      <alignment horizontal="center" vertical="center"/>
    </xf>
    <xf numFmtId="168" fontId="21" fillId="0" borderId="0" xfId="0" applyNumberFormat="1" applyFont="1" applyAlignment="1">
      <alignment vertical="center"/>
    </xf>
    <xf numFmtId="173" fontId="21" fillId="0" borderId="0" xfId="0" applyNumberFormat="1" applyFont="1" applyAlignment="1">
      <alignment vertical="center"/>
    </xf>
    <xf numFmtId="172" fontId="21" fillId="0" borderId="0" xfId="0" applyNumberFormat="1" applyFont="1" applyAlignment="1">
      <alignment vertical="center"/>
    </xf>
    <xf numFmtId="166" fontId="21" fillId="0" borderId="0" xfId="44" applyFont="1" applyFill="1" applyAlignment="1">
      <alignment vertical="center"/>
    </xf>
    <xf numFmtId="0" fontId="20" fillId="33" borderId="0" xfId="0" applyFont="1" applyFill="1" applyAlignment="1">
      <alignment horizontal="center" vertical="top" textRotation="90" wrapText="1"/>
    </xf>
    <xf numFmtId="170" fontId="20" fillId="33" borderId="0" xfId="0" applyNumberFormat="1" applyFont="1" applyFill="1" applyAlignment="1">
      <alignment horizontal="center" vertical="top" textRotation="90" wrapText="1"/>
    </xf>
    <xf numFmtId="0" fontId="20" fillId="36" borderId="0" xfId="0" applyFont="1" applyFill="1" applyAlignment="1">
      <alignment horizontal="center" vertical="top" textRotation="90" wrapText="1"/>
    </xf>
    <xf numFmtId="173" fontId="20" fillId="36" borderId="0" xfId="0" applyNumberFormat="1" applyFont="1" applyFill="1" applyAlignment="1">
      <alignment horizontal="center" vertical="top" textRotation="90" wrapText="1"/>
    </xf>
    <xf numFmtId="173" fontId="20" fillId="33" borderId="0" xfId="0" applyNumberFormat="1" applyFont="1" applyFill="1" applyAlignment="1">
      <alignment horizontal="center" vertical="top" textRotation="90" wrapText="1"/>
    </xf>
    <xf numFmtId="172" fontId="20" fillId="33" borderId="0" xfId="0" applyNumberFormat="1" applyFont="1" applyFill="1" applyAlignment="1">
      <alignment horizontal="center" vertical="top" textRotation="90" wrapText="1"/>
    </xf>
    <xf numFmtId="0" fontId="20" fillId="37" borderId="0" xfId="0" applyFont="1" applyFill="1" applyAlignment="1">
      <alignment horizontal="center" vertical="top" textRotation="90" wrapText="1"/>
    </xf>
    <xf numFmtId="0" fontId="20" fillId="0" borderId="0" xfId="0" applyFont="1" applyAlignment="1">
      <alignment vertical="top" wrapText="1"/>
    </xf>
    <xf numFmtId="0" fontId="21" fillId="34" borderId="0" xfId="0" applyFont="1" applyFill="1" applyAlignment="1">
      <alignment horizontal="center" vertical="center"/>
    </xf>
    <xf numFmtId="170" fontId="21" fillId="34" borderId="0" xfId="0" applyNumberFormat="1" applyFont="1" applyFill="1" applyAlignment="1">
      <alignment horizontal="center" vertical="center"/>
    </xf>
    <xf numFmtId="173" fontId="21" fillId="0" borderId="0" xfId="43" applyNumberFormat="1" applyFont="1" applyAlignment="1">
      <alignment vertical="center"/>
    </xf>
    <xf numFmtId="164" fontId="21" fillId="0" borderId="0" xfId="42" applyFont="1" applyAlignment="1">
      <alignment vertical="center"/>
    </xf>
    <xf numFmtId="173" fontId="21" fillId="34" borderId="0" xfId="43" applyNumberFormat="1" applyFont="1" applyFill="1" applyAlignment="1">
      <alignment vertical="center"/>
    </xf>
    <xf numFmtId="172" fontId="21" fillId="34" borderId="0" xfId="44" applyNumberFormat="1" applyFont="1" applyFill="1" applyAlignment="1">
      <alignment vertical="center"/>
    </xf>
    <xf numFmtId="166" fontId="21" fillId="34" borderId="0" xfId="44" applyFont="1" applyFill="1" applyAlignment="1">
      <alignment vertical="center"/>
    </xf>
    <xf numFmtId="171" fontId="21" fillId="0" borderId="0" xfId="0" applyNumberFormat="1" applyFont="1" applyAlignment="1">
      <alignment vertical="center"/>
    </xf>
    <xf numFmtId="0" fontId="21" fillId="0" borderId="0" xfId="0" pivotButton="1" applyFont="1"/>
    <xf numFmtId="0" fontId="21" fillId="0" borderId="0" xfId="0" applyFont="1"/>
    <xf numFmtId="170" fontId="21" fillId="0" borderId="0" xfId="0" applyNumberFormat="1" applyFont="1" applyAlignment="1">
      <alignment horizontal="center"/>
    </xf>
    <xf numFmtId="174" fontId="21" fillId="0" borderId="0" xfId="0" applyNumberFormat="1" applyFont="1"/>
    <xf numFmtId="0" fontId="21" fillId="0" borderId="0" xfId="0" applyFont="1" applyAlignment="1">
      <alignment horizontal="left"/>
    </xf>
    <xf numFmtId="170" fontId="21" fillId="0" borderId="0" xfId="0" applyNumberFormat="1" applyFont="1" applyAlignment="1">
      <alignment horizontal="left"/>
    </xf>
    <xf numFmtId="173" fontId="21" fillId="34" borderId="0" xfId="0" applyNumberFormat="1" applyFont="1" applyFill="1" applyAlignment="1">
      <alignment vertical="center"/>
    </xf>
    <xf numFmtId="172" fontId="21" fillId="34" borderId="0" xfId="0" applyNumberFormat="1" applyFont="1" applyFill="1" applyAlignment="1">
      <alignment vertical="center"/>
    </xf>
    <xf numFmtId="0" fontId="21" fillId="34" borderId="0" xfId="0" applyFont="1" applyFill="1" applyAlignment="1">
      <alignment vertical="center"/>
    </xf>
    <xf numFmtId="0" fontId="19" fillId="0" borderId="0" xfId="0" applyFont="1" applyAlignment="1">
      <alignment horizontal="center" vertical="center"/>
    </xf>
    <xf numFmtId="0" fontId="21" fillId="35" borderId="0" xfId="0" applyFont="1" applyFill="1" applyAlignment="1">
      <alignment horizontal="left"/>
    </xf>
    <xf numFmtId="164" fontId="20" fillId="35" borderId="0" xfId="0" applyNumberFormat="1" applyFont="1" applyFill="1" applyAlignment="1">
      <alignment horizontal="center"/>
    </xf>
    <xf numFmtId="0" fontId="20" fillId="35" borderId="0" xfId="0" applyFont="1" applyFill="1" applyAlignment="1">
      <alignment horizontal="left"/>
    </xf>
    <xf numFmtId="168" fontId="21" fillId="0" borderId="0" xfId="43" applyNumberFormat="1" applyFont="1" applyFill="1" applyAlignment="1">
      <alignment vertical="center"/>
    </xf>
    <xf numFmtId="168" fontId="21" fillId="35" borderId="0" xfId="0" applyNumberFormat="1" applyFont="1" applyFill="1" applyAlignment="1">
      <alignment vertical="center"/>
    </xf>
    <xf numFmtId="164" fontId="21" fillId="0" borderId="0" xfId="0" applyNumberFormat="1" applyFont="1" applyAlignment="1">
      <alignment vertical="center"/>
    </xf>
    <xf numFmtId="164" fontId="20" fillId="38" borderId="0" xfId="0" applyNumberFormat="1" applyFont="1" applyFill="1" applyAlignment="1">
      <alignment horizontal="center" vertical="top" textRotation="90" wrapText="1"/>
    </xf>
    <xf numFmtId="164" fontId="20" fillId="39" borderId="0" xfId="0" applyNumberFormat="1" applyFont="1" applyFill="1" applyAlignment="1">
      <alignment horizontal="center"/>
    </xf>
    <xf numFmtId="170" fontId="19" fillId="39" borderId="0" xfId="0" applyNumberFormat="1" applyFont="1" applyFill="1" applyAlignment="1">
      <alignment horizontal="center" vertical="center" wrapText="1"/>
    </xf>
    <xf numFmtId="0" fontId="20" fillId="40" borderId="0" xfId="0" applyFont="1" applyFill="1" applyAlignment="1">
      <alignment horizontal="center" vertical="center"/>
    </xf>
    <xf numFmtId="175" fontId="21" fillId="40" borderId="0" xfId="0" applyNumberFormat="1" applyFont="1" applyFill="1" applyAlignment="1">
      <alignment vertical="center"/>
    </xf>
    <xf numFmtId="175" fontId="22" fillId="40" borderId="0" xfId="0" applyNumberFormat="1" applyFont="1" applyFill="1" applyAlignment="1">
      <alignment vertical="center"/>
    </xf>
    <xf numFmtId="170" fontId="18" fillId="39" borderId="0" xfId="0" applyNumberFormat="1" applyFont="1" applyFill="1" applyAlignment="1">
      <alignment horizontal="center" vertical="center" wrapText="1"/>
    </xf>
    <xf numFmtId="168" fontId="18" fillId="39" borderId="0" xfId="0" applyNumberFormat="1" applyFont="1" applyFill="1" applyAlignment="1">
      <alignment horizontal="center" vertical="center"/>
    </xf>
    <xf numFmtId="168" fontId="20" fillId="36" borderId="0" xfId="0" applyNumberFormat="1" applyFont="1" applyFill="1" applyAlignment="1">
      <alignment horizontal="center" vertical="top" textRotation="90" wrapText="1"/>
    </xf>
    <xf numFmtId="9" fontId="20" fillId="40" borderId="0" xfId="0" applyNumberFormat="1" applyFont="1" applyFill="1" applyAlignment="1">
      <alignment horizontal="center" vertical="center"/>
    </xf>
    <xf numFmtId="169" fontId="18" fillId="40" borderId="0" xfId="0" applyNumberFormat="1" applyFont="1" applyFill="1" applyAlignment="1">
      <alignment horizontal="center" vertical="center"/>
    </xf>
    <xf numFmtId="168" fontId="18" fillId="40" borderId="0" xfId="0" applyNumberFormat="1" applyFont="1" applyFill="1" applyAlignment="1">
      <alignment horizontal="center" vertical="center"/>
    </xf>
    <xf numFmtId="168" fontId="21" fillId="40" borderId="0" xfId="43" applyNumberFormat="1" applyFont="1" applyFill="1" applyAlignment="1">
      <alignment vertical="center"/>
    </xf>
    <xf numFmtId="169" fontId="21" fillId="40" borderId="0" xfId="0" applyNumberFormat="1" applyFont="1" applyFill="1" applyAlignment="1">
      <alignment vertical="center"/>
    </xf>
    <xf numFmtId="0" fontId="21" fillId="40" borderId="0" xfId="0" applyFont="1" applyFill="1" applyAlignment="1">
      <alignment horizontal="center" vertical="center"/>
    </xf>
    <xf numFmtId="168" fontId="18" fillId="40" borderId="0" xfId="0" applyNumberFormat="1" applyFont="1" applyFill="1" applyAlignment="1">
      <alignment vertical="center"/>
    </xf>
    <xf numFmtId="0" fontId="23" fillId="41" borderId="10" xfId="0" applyFont="1" applyFill="1" applyBorder="1"/>
    <xf numFmtId="0" fontId="23" fillId="41" borderId="11" xfId="0" applyFont="1" applyFill="1" applyBorder="1" applyAlignment="1">
      <alignment horizontal="center"/>
    </xf>
    <xf numFmtId="0" fontId="24" fillId="41" borderId="12" xfId="0" applyFont="1" applyFill="1" applyBorder="1" applyAlignment="1">
      <alignment horizontal="center"/>
    </xf>
    <xf numFmtId="0" fontId="24" fillId="41" borderId="12" xfId="0" applyFont="1" applyFill="1" applyBorder="1"/>
    <xf numFmtId="0" fontId="24" fillId="41" borderId="11" xfId="0" applyFont="1" applyFill="1" applyBorder="1"/>
    <xf numFmtId="0" fontId="24" fillId="0" borderId="12" xfId="0" applyFont="1" applyBorder="1"/>
    <xf numFmtId="0" fontId="25" fillId="0" borderId="11" xfId="0" applyFont="1" applyBorder="1" applyAlignment="1">
      <alignment horizontal="center"/>
    </xf>
    <xf numFmtId="0" fontId="23" fillId="41" borderId="13" xfId="0" applyFont="1" applyFill="1" applyBorder="1" applyAlignment="1">
      <alignment horizontal="center"/>
    </xf>
    <xf numFmtId="0" fontId="23" fillId="41" borderId="14" xfId="0" applyFont="1" applyFill="1" applyBorder="1" applyAlignment="1">
      <alignment horizontal="center"/>
    </xf>
    <xf numFmtId="0" fontId="24" fillId="41" borderId="15" xfId="0" applyFont="1" applyFill="1" applyBorder="1" applyAlignment="1">
      <alignment horizontal="center"/>
    </xf>
    <xf numFmtId="0" fontId="24" fillId="41" borderId="16" xfId="0" applyFont="1" applyFill="1" applyBorder="1" applyAlignment="1">
      <alignment horizontal="center"/>
    </xf>
    <xf numFmtId="0" fontId="24" fillId="0" borderId="17" xfId="0" applyFont="1" applyBorder="1" applyAlignment="1">
      <alignment horizontal="center"/>
    </xf>
    <xf numFmtId="0" fontId="24" fillId="0" borderId="14" xfId="0" applyFont="1" applyBorder="1" applyAlignment="1">
      <alignment horizontal="center"/>
    </xf>
    <xf numFmtId="0" fontId="24" fillId="41" borderId="18" xfId="0" applyFont="1" applyFill="1" applyBorder="1"/>
    <xf numFmtId="0" fontId="24" fillId="41" borderId="19" xfId="0" applyFont="1" applyFill="1" applyBorder="1" applyAlignment="1">
      <alignment horizontal="center"/>
    </xf>
    <xf numFmtId="0" fontId="25" fillId="42" borderId="12" xfId="0" applyFont="1" applyFill="1" applyBorder="1" applyAlignment="1">
      <alignment horizontal="center"/>
    </xf>
    <xf numFmtId="0" fontId="25" fillId="41" borderId="12" xfId="0" applyFont="1" applyFill="1" applyBorder="1" applyAlignment="1">
      <alignment horizontal="center"/>
    </xf>
    <xf numFmtId="0" fontId="25" fillId="41" borderId="11" xfId="0" applyFont="1" applyFill="1" applyBorder="1" applyAlignment="1">
      <alignment horizontal="center"/>
    </xf>
    <xf numFmtId="0" fontId="24" fillId="0" borderId="20" xfId="0" applyFont="1" applyBorder="1" applyAlignment="1">
      <alignment horizontal="center"/>
    </xf>
    <xf numFmtId="0" fontId="24" fillId="0" borderId="19" xfId="0" applyFont="1" applyBorder="1" applyAlignment="1">
      <alignment horizontal="center"/>
    </xf>
    <xf numFmtId="0" fontId="25" fillId="42" borderId="20" xfId="0" applyFont="1" applyFill="1" applyBorder="1" applyAlignment="1">
      <alignment horizontal="center"/>
    </xf>
    <xf numFmtId="0" fontId="25" fillId="41" borderId="20" xfId="0" applyFont="1" applyFill="1" applyBorder="1" applyAlignment="1">
      <alignment horizontal="center"/>
    </xf>
    <xf numFmtId="0" fontId="25" fillId="41" borderId="19" xfId="0" applyFont="1" applyFill="1" applyBorder="1" applyAlignment="1">
      <alignment horizontal="center"/>
    </xf>
    <xf numFmtId="0" fontId="24" fillId="41" borderId="21" xfId="0" applyFont="1" applyFill="1" applyBorder="1"/>
    <xf numFmtId="0" fontId="25" fillId="41" borderId="17" xfId="0" applyFont="1" applyFill="1" applyBorder="1" applyAlignment="1">
      <alignment horizontal="center"/>
    </xf>
    <xf numFmtId="0" fontId="25" fillId="42" borderId="17" xfId="0" applyFont="1" applyFill="1" applyBorder="1" applyAlignment="1">
      <alignment horizontal="center"/>
    </xf>
    <xf numFmtId="0" fontId="25" fillId="41" borderId="14" xfId="0" applyFont="1" applyFill="1" applyBorder="1" applyAlignment="1">
      <alignment horizontal="center"/>
    </xf>
    <xf numFmtId="0" fontId="24" fillId="0" borderId="10" xfId="0" applyFont="1" applyBorder="1"/>
    <xf numFmtId="0" fontId="24" fillId="0" borderId="11" xfId="0" applyFont="1" applyBorder="1" applyAlignment="1">
      <alignment horizontal="center"/>
    </xf>
    <xf numFmtId="0" fontId="24" fillId="0" borderId="18" xfId="0" applyFont="1" applyBorder="1"/>
    <xf numFmtId="0" fontId="24" fillId="0" borderId="13" xfId="0" applyFont="1" applyBorder="1"/>
    <xf numFmtId="164" fontId="21" fillId="0" borderId="0" xfId="0" applyNumberFormat="1" applyFont="1" applyAlignment="1">
      <alignment horizontal="center" vertical="center"/>
    </xf>
  </cellXfs>
  <cellStyles count="4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méter" xfId="42" xr:uid="{00000000-0005-0000-0000-000025000000}"/>
    <cellStyle name="méter²" xfId="43" xr:uid="{00000000-0005-0000-0000-000026000000}"/>
    <cellStyle name="méter³" xfId="44" xr:uid="{00000000-0005-0000-0000-000027000000}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54"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0" formatCode="General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0" formatCode="General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164" formatCode="#,##0.00&quot; m&quot;;[Blue]\-#,##0.00&quot; m&quot;;\—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164" formatCode="#,##0.00&quot; m&quot;;[Blue]\-#,##0.00&quot; m&quot;;\—"/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0" formatCode="General"/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rgb="FFFFFFCC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72" formatCode="#,##0&quot; m³&quot;;[Blue]\-#,##0&quot; m³&quot;;\—"/>
      <fill>
        <patternFill patternType="solid">
          <fgColor indexed="64"/>
          <bgColor rgb="FFFFFFCC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73" formatCode="#,##0.0&quot; m²&quot;;[Blue]\-#,##0.0&quot; m²&quot;;\—"/>
      <fill>
        <patternFill patternType="solid">
          <fgColor indexed="64"/>
          <bgColor rgb="FFFFFFCC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73" formatCode="#,##0.0&quot; m²&quot;;[Blue]\-#,##0.0&quot; m²&quot;;\—"/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73" formatCode="#,##0.0&quot; m²&quot;;[Blue]\-#,##0.0&quot; m²&quot;;\—"/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73" formatCode="#,##0.0&quot; m²&quot;;[Blue]\-#,##0.0&quot; m²&quot;;\—"/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170" formatCode="00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170" formatCode="00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/>
      </font>
    </dxf>
    <dxf>
      <alignment horizontal="center"/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b/>
      </font>
    </dxf>
    <dxf>
      <font>
        <b/>
      </font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colors>
    <mruColors>
      <color rgb="FFEEEEEE"/>
      <color rgb="FF777777"/>
      <color rgb="FFDDEEFF"/>
      <color rgb="FF99CCFF"/>
      <color rgb="FFFFFFCC"/>
      <color rgb="FF99FFCC"/>
      <color rgb="FFFFCCFF"/>
      <color rgb="FF66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rommer László" refreshedDate="44781.678312037038" createdVersion="8" refreshedVersion="8" minRefreshableVersion="3" recordCount="721" xr:uid="{1840D1E0-B612-4451-94BE-FD618799F8F8}">
  <cacheSource type="worksheet">
    <worksheetSource name="HsgLista"/>
  </cacheSource>
  <cacheFields count="22">
    <cacheField name="Típus" numFmtId="0">
      <sharedItems/>
    </cacheField>
    <cacheField name="Szint" numFmtId="170">
      <sharedItems containsSemiMixedTypes="0" containsString="0" containsNumber="1" containsInteger="1" minValue="0" maxValue="7" count="8">
        <n v="3"/>
        <n v="1"/>
        <n v="2"/>
        <n v="6"/>
        <n v="0"/>
        <n v="4"/>
        <n v="5"/>
        <n v="7"/>
      </sharedItems>
    </cacheField>
    <cacheField name="Ajtó" numFmtId="170">
      <sharedItems containsSemiMixedTypes="0" containsString="0" containsNumber="1" containsInteger="1" minValue="0" maxValue="85"/>
    </cacheField>
    <cacheField name="ID" numFmtId="0">
      <sharedItems/>
    </cacheField>
    <cacheField name="Helyiség neve" numFmtId="0">
      <sharedItems/>
    </cacheField>
    <cacheField name="Helyiség kategória kód" numFmtId="0">
      <sharedItems count="13">
        <s v="Okt"/>
        <s v="Alap1"/>
        <s v="Alap3"/>
        <s v="Int2"/>
        <s v="Kieg1"/>
        <s v="Kieg2"/>
        <s v="Spec"/>
        <s v="Int1"/>
        <s v="Egyéb"/>
        <s v="Alap2"/>
        <s v="Int4"/>
        <s v="Int3"/>
        <s v="Gép1"/>
      </sharedItems>
    </cacheField>
    <cacheField name="Helyiség kategória név" numFmtId="0">
      <sharedItems/>
    </cacheField>
    <cacheField name="Speciális kategória kód" numFmtId="0">
      <sharedItems containsBlank="1"/>
    </cacheField>
    <cacheField name="Tűzszakasz" numFmtId="0">
      <sharedItems containsBlank="1"/>
    </cacheField>
    <cacheField name="Terület" numFmtId="173">
      <sharedItems containsSemiMixedTypes="0" containsString="0" containsNumber="1" minValue="0.94" maxValue="741.51"/>
    </cacheField>
    <cacheField name="Kerület" numFmtId="164">
      <sharedItems containsSemiMixedTypes="0" containsString="0" containsNumber="1" minValue="3.9" maxValue="332.27"/>
    </cacheField>
    <cacheField name="Belmagasság" numFmtId="164">
      <sharedItems containsSemiMixedTypes="0" containsString="0" containsNumber="1" minValue="2.96" maxValue="4.45"/>
    </cacheField>
    <cacheField name="Álmennyezet magassága" numFmtId="164">
      <sharedItems containsSemiMixedTypes="0" containsString="0" containsNumber="1" minValue="2.4" maxValue="4.42"/>
    </cacheField>
    <cacheField name="Álmennyeuzet típusa" numFmtId="0">
      <sharedItems containsBlank="1"/>
    </cacheField>
    <cacheField name="Burkolat típusa" numFmtId="0">
      <sharedItems count="11">
        <s v="P_GUMI3"/>
        <s v="P_SZP2"/>
        <s v="P_GUMI1"/>
        <s v="P_KŐ"/>
        <s v="P_MGY"/>
        <s v="P_KER1"/>
        <s v="P_KER2"/>
        <s v="P_GUMI2"/>
        <s v="P_SZP1"/>
        <s v="P_TECH"/>
        <s v="P_PAR"/>
      </sharedItems>
    </cacheField>
    <cacheField name="Falburkolat típusa" numFmtId="0">
      <sharedItems/>
    </cacheField>
    <cacheField name="Ajtók összfelülete" numFmtId="173">
      <sharedItems containsSemiMixedTypes="0" containsString="0" containsNumber="1" minValue="0" maxValue="68.650000000000006"/>
    </cacheField>
    <cacheField name="Ablakok összfelülete" numFmtId="173">
      <sharedItems containsSemiMixedTypes="0" containsString="0" containsNumber="1" minValue="0" maxValue="57.75"/>
    </cacheField>
    <cacheField name="Falfelület" numFmtId="173">
      <sharedItems containsSemiMixedTypes="0" containsString="0" containsNumber="1" minValue="-4.8599999999999994" maxValue="767.41499999999996"/>
    </cacheField>
    <cacheField name="Térfogat" numFmtId="172">
      <sharedItems containsSemiMixedTypes="0" containsString="0" containsNumber="1" minValue="2.3499999999999996" maxValue="2165.2091999999998"/>
    </cacheField>
    <cacheField name="Aljzatbeton" numFmtId="166">
      <sharedItems containsSemiMixedTypes="0" containsString="0" containsNumber="1" minValue="0.1128" maxValue="88.981199999999987"/>
    </cacheField>
    <cacheField name="Hasznosság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21">
  <r>
    <s v="O"/>
    <x v="0"/>
    <n v="3"/>
    <s v="O/03-03"/>
    <s v="Előadó"/>
    <x v="0"/>
    <s v="OKTATÓTERMEK"/>
    <s v="Oktatóterem (500 fő)"/>
    <s v="Tz1"/>
    <n v="353.67"/>
    <n v="103.72"/>
    <n v="3.03"/>
    <n v="3"/>
    <s v="M_AKU"/>
    <x v="0"/>
    <s v="F_Aku / F_Fes"/>
    <n v="10.039999999999999"/>
    <n v="0"/>
    <n v="301.11999999999995"/>
    <n v="1061.01"/>
    <n v="42.440399999999997"/>
    <s v="Hasznos"/>
  </r>
  <r>
    <s v="K"/>
    <x v="1"/>
    <n v="2"/>
    <s v="K/01-02"/>
    <s v="Tájékoztatás, kölcsönzés"/>
    <x v="1"/>
    <s v="Szolgáltató-Oktató és informáci"/>
    <s v="Tájékoztatás, kölcsönzés"/>
    <s v="Tz1"/>
    <n v="300.8"/>
    <n v="115.77"/>
    <n v="3.01"/>
    <n v="2.96"/>
    <s v="M_AKU"/>
    <x v="1"/>
    <s v="F_Kő,F_Mgy, F_Aku / F_Fes"/>
    <n v="4.3600000000000003"/>
    <n v="0"/>
    <n v="338.31919999999997"/>
    <n v="890.36800000000005"/>
    <n v="36.096000000000004"/>
    <s v="Hasznos"/>
  </r>
  <r>
    <s v="K"/>
    <x v="1"/>
    <n v="3"/>
    <s v="K/01-03"/>
    <s v="Multifunkcionális olvasótér"/>
    <x v="1"/>
    <s v="Szolgáltató-Oktató és informáci"/>
    <s v="Multifunkciós olvasói tér (mobil bút. terem oktatástechnikával)"/>
    <s v="Tz1"/>
    <n v="86.44"/>
    <n v="40.869999999999997"/>
    <n v="3.01"/>
    <n v="2.96"/>
    <s v="M_AKU"/>
    <x v="1"/>
    <s v="F_Aku / F_Fes"/>
    <n v="2.5"/>
    <n v="0"/>
    <n v="118.47519999999999"/>
    <n v="255.86239999999998"/>
    <n v="10.3728"/>
    <s v="Hasznos"/>
  </r>
  <r>
    <s v="K"/>
    <x v="1"/>
    <n v="4"/>
    <s v="K/01-04"/>
    <s v="Hírlapolvasó"/>
    <x v="1"/>
    <s v="Szolgáltató-Oktató és informáci"/>
    <s v="Folyóiratolvasó, mikrofilmolvasó"/>
    <s v="Tz1"/>
    <n v="89.82"/>
    <n v="41.8"/>
    <n v="3.01"/>
    <n v="2.96"/>
    <s v="M_AKU"/>
    <x v="1"/>
    <s v="F_Aku / F_Fes"/>
    <n v="2.5"/>
    <n v="0"/>
    <n v="121.22799999999999"/>
    <n v="265.86719999999997"/>
    <n v="10.7784"/>
    <s v="Hasznos"/>
  </r>
  <r>
    <s v="K"/>
    <x v="1"/>
    <n v="5"/>
    <s v="K/01-05"/>
    <s v="EISZ"/>
    <x v="1"/>
    <s v="Szolgáltató-Oktató és informáci"/>
    <s v="HIK, e-könyvtár, EISZ"/>
    <s v="Tz1"/>
    <n v="110.37"/>
    <n v="48.48"/>
    <n v="3.01"/>
    <n v="2.96"/>
    <s v="M_AKU"/>
    <x v="1"/>
    <s v="F_Aku / F_Fes"/>
    <n v="2.5"/>
    <n v="9.98"/>
    <n v="131.02080000000001"/>
    <n v="326.6952"/>
    <n v="13.244400000000001"/>
    <s v="Hasznos"/>
  </r>
  <r>
    <s v="K"/>
    <x v="1"/>
    <n v="6"/>
    <s v="K/01-06"/>
    <s v="HIK"/>
    <x v="1"/>
    <s v="Szolgáltató-Oktató és informáci"/>
    <s v="HIK, e-könyvtár, EISZ"/>
    <s v="Tz1"/>
    <n v="110.37"/>
    <n v="48.48"/>
    <n v="3.01"/>
    <n v="2.96"/>
    <s v="M_AKU"/>
    <x v="1"/>
    <s v="F_Aku / F_Fes"/>
    <n v="2.5"/>
    <n v="9.98"/>
    <n v="131.02080000000001"/>
    <n v="326.6952"/>
    <n v="13.244400000000001"/>
    <s v="Hasznos"/>
  </r>
  <r>
    <s v="K"/>
    <x v="2"/>
    <n v="1"/>
    <s v="K/02-01"/>
    <s v="Gazdaságtudományi olvasó"/>
    <x v="1"/>
    <s v="Szolgáltató-Oktató és informáci"/>
    <s v="Szaktudományi olvasók"/>
    <s v="Tz1"/>
    <n v="741.51"/>
    <n v="199.75"/>
    <n v="2.97"/>
    <n v="2.92"/>
    <s v="M_AKU"/>
    <x v="1"/>
    <s v="F_Aku / F_Fes"/>
    <n v="5"/>
    <n v="19.96"/>
    <n v="558.30999999999995"/>
    <n v="2165.2091999999998"/>
    <n v="88.981199999999987"/>
    <s v="Hasznos"/>
  </r>
  <r>
    <s v="K"/>
    <x v="1"/>
    <n v="7"/>
    <s v="K/01-07"/>
    <s v="Munkatársi irodák"/>
    <x v="2"/>
    <s v="Könyvtári munkafolyamatok"/>
    <s v="Munkatársi irodák"/>
    <s v="Tz1"/>
    <n v="14.38"/>
    <n v="15.67"/>
    <n v="3.01"/>
    <n v="2.7"/>
    <s v="M_ÁLM"/>
    <x v="1"/>
    <s v="F_Üve"/>
    <n v="2.5"/>
    <n v="5.16"/>
    <n v="34.649000000000001"/>
    <n v="38.826000000000008"/>
    <n v="1.7256"/>
    <s v="Hasznos"/>
  </r>
  <r>
    <s v="K"/>
    <x v="2"/>
    <n v="2"/>
    <s v="K/02-02"/>
    <s v="Konzultációs szoba"/>
    <x v="2"/>
    <s v="Könyvtári munkafolyamatok"/>
    <s v="Munkatársi irodák"/>
    <s v="Tz1"/>
    <n v="16.25"/>
    <n v="17.53"/>
    <n v="2.97"/>
    <n v="2.7"/>
    <s v="M_ÁLM"/>
    <x v="1"/>
    <s v="F_Üve"/>
    <n v="2.5"/>
    <n v="3.44"/>
    <n v="41.391000000000005"/>
    <n v="43.875"/>
    <n v="1.95"/>
    <s v="Hasznos"/>
  </r>
  <r>
    <s v="K"/>
    <x v="2"/>
    <n v="3"/>
    <s v="K/02-03"/>
    <s v="Konzultációs szoba"/>
    <x v="2"/>
    <s v="Könyvtári munkafolyamatok"/>
    <s v="Munkatársi irodák"/>
    <s v="Tz1"/>
    <n v="16.25"/>
    <n v="17.53"/>
    <n v="2.97"/>
    <n v="2.7"/>
    <s v="M_ÁLM"/>
    <x v="1"/>
    <s v="F_Üve"/>
    <n v="2.5"/>
    <n v="3.44"/>
    <n v="41.391000000000005"/>
    <n v="43.875"/>
    <n v="1.95"/>
    <s v="Hasznos"/>
  </r>
  <r>
    <s v="O"/>
    <x v="3"/>
    <n v="1"/>
    <s v="O/06-01"/>
    <s v="Irattár"/>
    <x v="3"/>
    <s v="Gazdasági műszaki főigazgatóság"/>
    <s v="Műszaki főig. h."/>
    <s v="Tz1"/>
    <n v="67.540000000000006"/>
    <n v="38.4"/>
    <n v="2.99"/>
    <n v="2.5"/>
    <s v="M_ÁLM"/>
    <x v="2"/>
    <s v="F_Üve"/>
    <n v="2.13"/>
    <n v="0"/>
    <n v="93.87"/>
    <n v="168.85000000000002"/>
    <n v="8.1048000000000009"/>
    <s v="Hasznos"/>
  </r>
  <r>
    <s v="O"/>
    <x v="3"/>
    <n v="2"/>
    <s v="O/06-02"/>
    <s v="Irattár"/>
    <x v="3"/>
    <s v="Gazdasági műszaki főigazgatóság"/>
    <s v="Műszaki főig. h."/>
    <s v="Tz1"/>
    <n v="52.6"/>
    <n v="29.11"/>
    <n v="2.99"/>
    <n v="2.5"/>
    <s v="M_ÁLM"/>
    <x v="2"/>
    <s v="F_Üve"/>
    <n v="2.13"/>
    <n v="0"/>
    <n v="70.64500000000001"/>
    <n v="131.5"/>
    <n v="6.3120000000000003"/>
    <s v="Hasznos"/>
  </r>
  <r>
    <s v="O"/>
    <x v="3"/>
    <n v="2"/>
    <s v="O/06-02"/>
    <s v="Irattár"/>
    <x v="3"/>
    <s v="Gazdasági műszaki főigazgatóság"/>
    <s v="Pénzügyi és Szv. Főosztály"/>
    <s v="Tz1"/>
    <n v="52.74"/>
    <n v="29.11"/>
    <n v="3.03"/>
    <n v="2.5"/>
    <s v="M_ÁLM"/>
    <x v="2"/>
    <s v="F_Üve"/>
    <n v="2.13"/>
    <n v="0"/>
    <n v="70.64500000000001"/>
    <n v="131.85"/>
    <n v="6.3288000000000002"/>
    <s v="Hasznos"/>
  </r>
  <r>
    <s v="K"/>
    <x v="1"/>
    <n v="1"/>
    <s v="K/01-01"/>
    <s v="Előtér (Kiállítás)"/>
    <x v="4"/>
    <s v="Kieg. területek könyvtár"/>
    <s v="Közlekedők"/>
    <s v="Tz1"/>
    <n v="39.71"/>
    <n v="26.19"/>
    <n v="3.01"/>
    <n v="2.5"/>
    <s v="M_AKU"/>
    <x v="1"/>
    <s v="F_Ü"/>
    <n v="9.14"/>
    <n v="3.68"/>
    <n v="52.655000000000008"/>
    <n v="99.275000000000006"/>
    <n v="4.7652000000000001"/>
    <s v="Egyéb"/>
  </r>
  <r>
    <s v="K"/>
    <x v="1"/>
    <n v="23"/>
    <s v="K/01-23"/>
    <s v="Teakonyha"/>
    <x v="4"/>
    <s v="Kieg. területek könyvtár"/>
    <s v="Szociális helyiségek"/>
    <s v="Tz1"/>
    <n v="4.9800000000000004"/>
    <n v="10.220000000000001"/>
    <n v="3.01"/>
    <n v="2.7"/>
    <s v="M_ÁLM"/>
    <x v="2"/>
    <s v="F_Fes, F_Gumi"/>
    <n v="1.86"/>
    <n v="1.72"/>
    <n v="24.014000000000006"/>
    <n v="13.446000000000002"/>
    <n v="0.59760000000000002"/>
    <s v="Egyéb"/>
  </r>
  <r>
    <s v="O"/>
    <x v="4"/>
    <n v="1"/>
    <s v="O/00-01"/>
    <s v="Aula"/>
    <x v="5"/>
    <s v="Kieg. területek főiskola"/>
    <s v="Közlekedők"/>
    <s v="Tz1"/>
    <n v="486.36"/>
    <n v="119.9"/>
    <n v="4.03"/>
    <n v="3.3"/>
    <s v="M_MON"/>
    <x v="3"/>
    <s v="F_Kő, F_MGY"/>
    <n v="28.96"/>
    <n v="0"/>
    <n v="366.71000000000004"/>
    <n v="1604.9880000000001"/>
    <n v="58.363199999999999"/>
    <s v="Egyéb"/>
  </r>
  <r>
    <s v="O"/>
    <x v="1"/>
    <n v="1"/>
    <s v="O/01-01"/>
    <s v="Közlekedő"/>
    <x v="5"/>
    <s v="Kieg. területek főiskola"/>
    <s v="Közlekedők"/>
    <s v="Tz1"/>
    <n v="227.26"/>
    <n v="125.43"/>
    <n v="3.03"/>
    <n v="2.8"/>
    <s v="M_ÁLM"/>
    <x v="3"/>
    <s v="F_Kő,F_Fes,F_Ü"/>
    <n v="37.979999999999997"/>
    <n v="3.68"/>
    <n v="309.54399999999998"/>
    <n v="636.32799999999997"/>
    <n v="27.2712"/>
    <s v="Egyéb"/>
  </r>
  <r>
    <s v="O"/>
    <x v="2"/>
    <n v="1"/>
    <s v="O/02-01"/>
    <s v="Közlekedő"/>
    <x v="5"/>
    <s v="Kieg. területek főiskola"/>
    <s v="Közlekedők"/>
    <s v="Tz1"/>
    <n v="246.06"/>
    <n v="130.84"/>
    <n v="3.03"/>
    <n v="2.8"/>
    <s v="M_MON"/>
    <x v="3"/>
    <s v="F_Kő, F_Mgy, F_Ü"/>
    <n v="28.29"/>
    <n v="0"/>
    <n v="338.06199999999995"/>
    <n v="688.96799999999996"/>
    <n v="29.527200000000004"/>
    <s v="Egyéb"/>
  </r>
  <r>
    <s v="O"/>
    <x v="2"/>
    <n v="43"/>
    <s v="O/02-43"/>
    <s v="Szervízterület"/>
    <x v="5"/>
    <s v="Kieg. területek főiskola"/>
    <s v="Kiegészítő területek"/>
    <s v="Tz1"/>
    <n v="9.2799999999999994"/>
    <n v="12.62"/>
    <n v="3.03"/>
    <n v="3"/>
    <m/>
    <x v="4"/>
    <s v="F_Fes"/>
    <n v="1.86"/>
    <n v="4.22"/>
    <n v="31.78"/>
    <n v="27.839999999999996"/>
    <n v="1.1135999999999999"/>
    <s v="Egyéb"/>
  </r>
  <r>
    <s v="O"/>
    <x v="2"/>
    <n v="44"/>
    <s v="O/02-44"/>
    <s v="Szervízterület"/>
    <x v="5"/>
    <s v="Kieg. területek főiskola"/>
    <s v="Kiegészítő területek"/>
    <s v="Tz1"/>
    <n v="9.2799999999999994"/>
    <n v="12.62"/>
    <n v="3.03"/>
    <n v="3"/>
    <m/>
    <x v="4"/>
    <s v="F_Fes"/>
    <n v="1.86"/>
    <n v="4.22"/>
    <n v="31.78"/>
    <n v="27.839999999999996"/>
    <n v="1.1135999999999999"/>
    <s v="Egyéb"/>
  </r>
  <r>
    <s v="O"/>
    <x v="0"/>
    <n v="1"/>
    <s v="O/03-01"/>
    <s v="Közlekedő"/>
    <x v="5"/>
    <s v="Kieg. területek főiskola"/>
    <s v="Közlekedők"/>
    <s v="Tz1"/>
    <n v="334.32"/>
    <n v="135.26"/>
    <n v="3.03"/>
    <n v="2.8"/>
    <s v="M_MON"/>
    <x v="3"/>
    <s v="F_Kő, F_Fes, F_Ü"/>
    <n v="49.61"/>
    <n v="0"/>
    <n v="329.11799999999994"/>
    <n v="936.09599999999989"/>
    <n v="40.118400000000001"/>
    <s v="Egyéb"/>
  </r>
  <r>
    <s v="O"/>
    <x v="0"/>
    <n v="83"/>
    <s v="O/03-83"/>
    <s v="Szervízterület"/>
    <x v="5"/>
    <s v="Kieg. területek főiskola"/>
    <s v="Kiegészítő területek"/>
    <s v="Tz1"/>
    <n v="15.66"/>
    <n v="17.16"/>
    <n v="3.03"/>
    <n v="3"/>
    <m/>
    <x v="4"/>
    <s v="F_Fes"/>
    <n v="2.13"/>
    <n v="0"/>
    <n v="49.35"/>
    <n v="46.980000000000004"/>
    <n v="1.8792000000000002"/>
    <s v="Egyéb"/>
  </r>
  <r>
    <s v="O"/>
    <x v="0"/>
    <n v="84"/>
    <s v="O/03-84"/>
    <s v="Szervízterület"/>
    <x v="5"/>
    <s v="Kieg. területek főiskola"/>
    <s v="Kiegészítő területek"/>
    <s v="Tz1"/>
    <n v="14.76"/>
    <n v="16.850000000000001"/>
    <n v="3.03"/>
    <n v="3"/>
    <m/>
    <x v="4"/>
    <s v="F_Fes"/>
    <n v="2.12"/>
    <n v="0"/>
    <n v="48.430000000000007"/>
    <n v="44.28"/>
    <n v="1.7712000000000001"/>
    <s v="Egyéb"/>
  </r>
  <r>
    <s v="O"/>
    <x v="0"/>
    <n v="85"/>
    <s v="O/03-85"/>
    <s v="Szervízterület"/>
    <x v="5"/>
    <s v="Kieg. területek főiskola"/>
    <s v="Kiegészítő területek"/>
    <s v="Tz1"/>
    <n v="13.86"/>
    <n v="25.56"/>
    <n v="3.03"/>
    <n v="3"/>
    <m/>
    <x v="4"/>
    <s v="F_Fes"/>
    <n v="2.13"/>
    <n v="0"/>
    <n v="74.55"/>
    <n v="41.58"/>
    <n v="1.6632"/>
    <s v="Egyéb"/>
  </r>
  <r>
    <s v="O"/>
    <x v="5"/>
    <n v="1"/>
    <s v="O/04-01"/>
    <s v="Közlekedő"/>
    <x v="5"/>
    <s v="Kieg. területek főiskola"/>
    <s v="Közlekedők"/>
    <s v="Tz1"/>
    <n v="233.91"/>
    <n v="153.85"/>
    <n v="3.03"/>
    <n v="2.5"/>
    <s v="M_MON"/>
    <x v="3"/>
    <s v="F_Kő, F_Ü"/>
    <n v="27.5"/>
    <n v="1.5"/>
    <n v="355.625"/>
    <n v="584.77499999999998"/>
    <n v="28.069200000000002"/>
    <s v="Egyéb"/>
  </r>
  <r>
    <s v="O"/>
    <x v="6"/>
    <n v="0"/>
    <s v="O/05-00"/>
    <s v="Közlekedő"/>
    <x v="5"/>
    <s v="Kieg. területek főiskola"/>
    <s v="Közlekedők"/>
    <s v="Tz1"/>
    <n v="404.94"/>
    <n v="332.27"/>
    <n v="3.03"/>
    <n v="2.5"/>
    <s v="M_MON"/>
    <x v="3"/>
    <s v="F_Kő, F_MGY"/>
    <n v="36.86"/>
    <n v="26.4"/>
    <n v="767.41499999999996"/>
    <n v="1012.35"/>
    <n v="48.592799999999997"/>
    <s v="Egyéb"/>
  </r>
  <r>
    <s v="O"/>
    <x v="3"/>
    <n v="0"/>
    <s v="O/06-00"/>
    <s v="Közlekedő"/>
    <x v="5"/>
    <s v="Kieg. területek főiskola"/>
    <s v="Közlekedők"/>
    <s v="Tz1"/>
    <n v="335.95"/>
    <n v="305.5"/>
    <n v="2.99"/>
    <n v="2.5"/>
    <s v="M_MON"/>
    <x v="3"/>
    <s v="F_Kő, F_MGY"/>
    <n v="62.59"/>
    <n v="23.41"/>
    <n v="677.75"/>
    <n v="839.875"/>
    <n v="40.313999999999993"/>
    <s v="Egyéb"/>
  </r>
  <r>
    <s v="O"/>
    <x v="3"/>
    <n v="11"/>
    <s v="O/06-11"/>
    <s v="Férfi mosdó"/>
    <x v="5"/>
    <s v="Kieg. területek főiskola"/>
    <s v="Szociális helyiségek"/>
    <s v="Tz1"/>
    <n v="6.34"/>
    <n v="10.130000000000001"/>
    <n v="2.99"/>
    <n v="2.5"/>
    <s v="M_IMP"/>
    <x v="5"/>
    <s v="F_Csb"/>
    <n v="5.84"/>
    <n v="0"/>
    <n v="19.485000000000003"/>
    <n v="15.85"/>
    <n v="0.76080000000000003"/>
    <s v="Egyéb"/>
  </r>
  <r>
    <s v="O"/>
    <x v="3"/>
    <n v="11"/>
    <s v="O/06-11"/>
    <s v="Férfi öltöző"/>
    <x v="5"/>
    <s v="Kieg. területek főiskola"/>
    <s v="Szociális helyiségek"/>
    <s v="Tz1"/>
    <n v="6.75"/>
    <n v="10.49"/>
    <n v="2.99"/>
    <n v="2.5"/>
    <s v="M_ÁLM"/>
    <x v="5"/>
    <s v="F_Csb"/>
    <n v="3.98"/>
    <n v="0"/>
    <n v="22.245000000000001"/>
    <n v="16.875"/>
    <n v="0.81"/>
    <s v="Egyéb"/>
  </r>
  <r>
    <s v="O"/>
    <x v="3"/>
    <n v="11"/>
    <s v="O/06-11"/>
    <s v="Férfi fürdő"/>
    <x v="5"/>
    <s v="Kieg. területek főiskola"/>
    <s v="Szociális helyiségek"/>
    <s v="Tz1"/>
    <n v="2.95"/>
    <n v="6.97"/>
    <n v="2.99"/>
    <n v="2.5"/>
    <s v="M_IMP"/>
    <x v="6"/>
    <s v="F_Csb"/>
    <n v="1.86"/>
    <n v="0"/>
    <n v="15.565000000000001"/>
    <n v="7.375"/>
    <n v="0.35400000000000004"/>
    <s v="Egyéb"/>
  </r>
  <r>
    <s v="O"/>
    <x v="3"/>
    <n v="11"/>
    <s v="O/06-11"/>
    <s v="Férfi wc"/>
    <x v="5"/>
    <s v="Kieg. területek főiskola"/>
    <s v="Szociális helyiségek"/>
    <s v="Tz1"/>
    <n v="1.18"/>
    <n v="4.3499999999999996"/>
    <n v="2.99"/>
    <n v="2.5"/>
    <s v="M_IMP"/>
    <x v="5"/>
    <s v="F_Csb"/>
    <n v="1.59"/>
    <n v="0"/>
    <n v="9.2850000000000001"/>
    <n v="2.9499999999999997"/>
    <n v="0.1416"/>
    <s v="Egyéb"/>
  </r>
  <r>
    <s v="O"/>
    <x v="3"/>
    <n v="12"/>
    <s v="O/06-12"/>
    <s v="Női mosdó"/>
    <x v="5"/>
    <s v="Kieg. területek főiskola"/>
    <s v="Szociális helyiségek"/>
    <s v="Tz1"/>
    <n v="4.8"/>
    <n v="9.0299999999999994"/>
    <n v="2.99"/>
    <n v="2.5"/>
    <s v="M_IMP"/>
    <x v="5"/>
    <s v="F_Csb"/>
    <n v="5.84"/>
    <n v="0"/>
    <n v="16.734999999999999"/>
    <n v="12"/>
    <n v="0.57599999999999996"/>
    <s v="Egyéb"/>
  </r>
  <r>
    <s v="O"/>
    <x v="3"/>
    <n v="12"/>
    <s v="O/06-12"/>
    <s v="Női wc"/>
    <x v="5"/>
    <s v="Kieg. területek főiskola"/>
    <s v="Szociális helyiségek"/>
    <s v="Tz1"/>
    <n v="0.94"/>
    <n v="3.9"/>
    <n v="2.99"/>
    <n v="2.5"/>
    <s v="M_IMP"/>
    <x v="5"/>
    <s v="F_Csb"/>
    <n v="1.59"/>
    <n v="0"/>
    <n v="8.16"/>
    <n v="2.3499999999999996"/>
    <n v="0.1128"/>
    <s v="Egyéb"/>
  </r>
  <r>
    <s v="O"/>
    <x v="3"/>
    <n v="12"/>
    <s v="O/06-12"/>
    <s v="Női öltöző"/>
    <x v="5"/>
    <s v="Kieg. területek főiskola"/>
    <s v="Szociális helyiségek"/>
    <s v="Tz1"/>
    <n v="6.86"/>
    <n v="10.56"/>
    <n v="2.99"/>
    <n v="2.5"/>
    <s v="M_ÁLM"/>
    <x v="5"/>
    <s v="F_Csb"/>
    <n v="3.98"/>
    <n v="0"/>
    <n v="22.42"/>
    <n v="17.150000000000002"/>
    <n v="0.82320000000000004"/>
    <s v="Egyéb"/>
  </r>
  <r>
    <s v="O"/>
    <x v="3"/>
    <n v="12"/>
    <s v="O/06-12"/>
    <s v="Női fürdő"/>
    <x v="5"/>
    <s v="Kieg. területek főiskola"/>
    <s v="Szociális helyiségek"/>
    <s v="Tz1"/>
    <n v="2.92"/>
    <n v="7.14"/>
    <n v="2.99"/>
    <n v="2.5"/>
    <s v="M_IMP"/>
    <x v="6"/>
    <s v="F_Csb"/>
    <n v="1.86"/>
    <n v="0"/>
    <n v="15.989999999999998"/>
    <n v="7.3"/>
    <n v="0.35039999999999999"/>
    <s v="Egyéb"/>
  </r>
  <r>
    <s v="O"/>
    <x v="3"/>
    <n v="13"/>
    <s v="O/06-13"/>
    <s v="Takarító helyiség"/>
    <x v="5"/>
    <s v="Kieg. területek főiskola"/>
    <s v="Szociális helyiségek"/>
    <s v="Tz1"/>
    <n v="3.34"/>
    <n v="7.36"/>
    <n v="2.99"/>
    <n v="2.5"/>
    <s v="M_IMP"/>
    <x v="5"/>
    <s v="F_Csb"/>
    <n v="2.13"/>
    <n v="0"/>
    <n v="16.270000000000003"/>
    <n v="8.35"/>
    <n v="0.40079999999999999"/>
    <s v="Egyéb"/>
  </r>
  <r>
    <s v="O"/>
    <x v="2"/>
    <n v="3"/>
    <s v="O/02-03"/>
    <s v="Szertár"/>
    <x v="0"/>
    <s v="OKTATÓTERMEK"/>
    <s v="Oktatóterem (250 fő)"/>
    <s v="Tz1"/>
    <n v="17.239999999999998"/>
    <n v="19.75"/>
    <n v="3.03"/>
    <n v="2.4"/>
    <s v="M_ÁLM"/>
    <x v="3"/>
    <s v="F_Üve"/>
    <n v="3.72"/>
    <n v="0"/>
    <n v="43.68"/>
    <n v="41.375999999999998"/>
    <n v="2.0688"/>
    <s v="Hasznos"/>
  </r>
  <r>
    <s v="O"/>
    <x v="2"/>
    <n v="4"/>
    <s v="O/02-04"/>
    <s v="Előadó"/>
    <x v="0"/>
    <s v="OKTATÓTERMEK"/>
    <s v="Oktatóterem (500 fő)"/>
    <s v="Tz1"/>
    <n v="144.84"/>
    <n v="70.180000000000007"/>
    <n v="3.03"/>
    <n v="3"/>
    <m/>
    <x v="0"/>
    <s v="F_Aku / F_Fes"/>
    <n v="13.81"/>
    <n v="0"/>
    <n v="196.73000000000002"/>
    <n v="434.52"/>
    <n v="17.380800000000001"/>
    <s v="Hasznos"/>
  </r>
  <r>
    <s v="O"/>
    <x v="5"/>
    <n v="6"/>
    <s v="O/04-06"/>
    <s v="Oktatóterem"/>
    <x v="0"/>
    <s v="OKTATÓTERMEK"/>
    <s v="Oktatóterem (15-20 fő)"/>
    <s v="Tz1"/>
    <n v="37.6"/>
    <n v="27.45"/>
    <n v="3.03"/>
    <n v="2.96"/>
    <s v="M_AKU"/>
    <x v="7"/>
    <s v="F_Üve"/>
    <n v="2.5"/>
    <n v="0"/>
    <n v="78.751999999999995"/>
    <n v="111.29600000000001"/>
    <n v="4.5120000000000005"/>
    <s v="Hasznos"/>
  </r>
  <r>
    <s v="O"/>
    <x v="5"/>
    <n v="7"/>
    <s v="O/04-07"/>
    <s v="Oktatóterem"/>
    <x v="0"/>
    <s v="OKTATÓTERMEK"/>
    <s v="Oktatóterem (15-20 fő)"/>
    <s v="Tz1"/>
    <n v="35.42"/>
    <n v="26.22"/>
    <n v="3.03"/>
    <n v="2.96"/>
    <s v="M_AKU"/>
    <x v="7"/>
    <s v="F_Üve"/>
    <n v="2.5"/>
    <n v="0"/>
    <n v="75.111199999999997"/>
    <n v="104.84320000000001"/>
    <n v="4.2504"/>
    <s v="Hasznos"/>
  </r>
  <r>
    <s v="O"/>
    <x v="5"/>
    <n v="10"/>
    <s v="O/04-10"/>
    <s v="Oktatóterem"/>
    <x v="0"/>
    <s v="OKTATÓTERMEK"/>
    <s v="Oktatóterem (15-20 fő)"/>
    <s v="Tz1"/>
    <n v="36.01"/>
    <n v="26.02"/>
    <n v="3.03"/>
    <n v="2.96"/>
    <s v="M_AKU"/>
    <x v="7"/>
    <s v="F_Üve"/>
    <n v="2.5"/>
    <n v="0"/>
    <n v="74.519199999999998"/>
    <n v="106.58959999999999"/>
    <n v="4.3212000000000002"/>
    <s v="Hasznos"/>
  </r>
  <r>
    <s v="O"/>
    <x v="5"/>
    <n v="11"/>
    <s v="O/04-11"/>
    <s v="Oktatóterem"/>
    <x v="0"/>
    <s v="OKTATÓTERMEK"/>
    <s v="Oktatóterem (15-20 fő)"/>
    <s v="Tz1"/>
    <n v="37"/>
    <n v="27.3"/>
    <n v="3.03"/>
    <n v="2.96"/>
    <s v="M_AKU"/>
    <x v="7"/>
    <s v="F_Üve"/>
    <n v="2.5"/>
    <n v="0"/>
    <n v="78.308000000000007"/>
    <n v="109.52"/>
    <n v="4.4400000000000004"/>
    <s v="Hasznos"/>
  </r>
  <r>
    <s v="O"/>
    <x v="6"/>
    <n v="0"/>
    <s v="O/05-00"/>
    <s v="Oktatóterem"/>
    <x v="0"/>
    <s v="OKTATÓTERMEK"/>
    <s v="Oktatóterem (15-20 fő)"/>
    <s v="Tz1"/>
    <n v="37.6"/>
    <n v="27.46"/>
    <n v="3.03"/>
    <n v="2.98"/>
    <s v="M_AKU"/>
    <x v="7"/>
    <s v="F_Üve"/>
    <n v="2.5"/>
    <n v="1.72"/>
    <n v="77.610799999999998"/>
    <n v="112.048"/>
    <n v="4.5120000000000005"/>
    <s v="Hasznos"/>
  </r>
  <r>
    <s v="O"/>
    <x v="6"/>
    <n v="0"/>
    <s v="O/05-00"/>
    <s v="Oktatóterem"/>
    <x v="0"/>
    <s v="OKTATÓTERMEK"/>
    <s v="Oktatóterem (15-20 fő)"/>
    <s v="Tz1"/>
    <n v="35.409999999999997"/>
    <n v="25.87"/>
    <n v="3.03"/>
    <n v="2.98"/>
    <s v="M_AKU"/>
    <x v="7"/>
    <s v="F_Üve"/>
    <n v="2.5"/>
    <n v="0"/>
    <n v="74.592600000000004"/>
    <n v="105.52179999999998"/>
    <n v="4.2491999999999992"/>
    <s v="Hasznos"/>
  </r>
  <r>
    <s v="O"/>
    <x v="6"/>
    <n v="1"/>
    <s v="O/05-01"/>
    <s v="Oktatóterem"/>
    <x v="0"/>
    <s v="OKTATÓTERMEK"/>
    <s v="Oktatóterem (15-20 fő)"/>
    <s v="Tz1"/>
    <n v="36"/>
    <n v="26.02"/>
    <n v="3.03"/>
    <n v="2.98"/>
    <s v="M_AKU"/>
    <x v="7"/>
    <s v="F_Üve"/>
    <n v="2.5"/>
    <n v="0"/>
    <n v="75.039599999999993"/>
    <n v="107.28"/>
    <n v="4.32"/>
    <s v="Hasznos"/>
  </r>
  <r>
    <s v="O"/>
    <x v="6"/>
    <n v="1"/>
    <s v="O/05-01"/>
    <s v="Oktatóterem"/>
    <x v="0"/>
    <s v="OKTATÓTERMEK"/>
    <s v="Oktatóterem (15-20 fő)"/>
    <s v="Tz1"/>
    <n v="37.01"/>
    <n v="27.31"/>
    <n v="3.03"/>
    <n v="2.98"/>
    <s v="M_AKU"/>
    <x v="7"/>
    <s v="F_Üve"/>
    <n v="2.5"/>
    <n v="1.72"/>
    <n v="77.163799999999995"/>
    <n v="110.2898"/>
    <n v="4.4412000000000003"/>
    <s v="Hasznos"/>
  </r>
  <r>
    <s v="O"/>
    <x v="3"/>
    <n v="0"/>
    <s v="O/06-00"/>
    <s v="Oktatóterem"/>
    <x v="0"/>
    <s v="OKTATÓTERMEK"/>
    <s v="Oktatóterem (15-20 fő)"/>
    <s v="Tz1"/>
    <n v="32.78"/>
    <n v="26.21"/>
    <n v="2.99"/>
    <n v="2.94"/>
    <s v="M_AKU"/>
    <x v="7"/>
    <s v="F_Üve"/>
    <n v="2.5"/>
    <n v="0"/>
    <n v="74.557400000000001"/>
    <n v="96.373199999999997"/>
    <n v="3.9336000000000002"/>
    <s v="Hasznos"/>
  </r>
  <r>
    <s v="O"/>
    <x v="3"/>
    <n v="0"/>
    <s v="O/06-00"/>
    <s v="Oktatóterem"/>
    <x v="0"/>
    <s v="OKTATÓTERMEK"/>
    <s v="Oktatóterem (15-20 fő)"/>
    <s v="Tz1"/>
    <n v="28.86"/>
    <n v="23.22"/>
    <n v="2.99"/>
    <n v="2.94"/>
    <s v="M_AKU"/>
    <x v="7"/>
    <s v="F_Üve"/>
    <n v="2.5"/>
    <n v="0"/>
    <n v="65.766799999999989"/>
    <n v="84.848399999999998"/>
    <n v="3.4632000000000001"/>
    <s v="Hasznos"/>
  </r>
  <r>
    <s v="O"/>
    <x v="3"/>
    <n v="0"/>
    <s v="O/06-00"/>
    <s v="Oktatóterem"/>
    <x v="0"/>
    <s v="OKTATÓTERMEK"/>
    <s v="Oktatóterem (15-20 fő)"/>
    <s v="Tz1"/>
    <n v="35.47"/>
    <n v="25.14"/>
    <n v="2.99"/>
    <n v="2.94"/>
    <s v="M_AKU"/>
    <x v="7"/>
    <s v="F_Üve"/>
    <n v="2.5"/>
    <n v="0"/>
    <n v="71.411600000000007"/>
    <n v="104.28179999999999"/>
    <n v="4.2564000000000002"/>
    <s v="Hasznos"/>
  </r>
  <r>
    <s v="O"/>
    <x v="3"/>
    <n v="0"/>
    <s v="O/06-00"/>
    <s v="Oktatóterem"/>
    <x v="0"/>
    <s v="OKTATÓTERMEK"/>
    <s v="Oktatóterem (15-20 fő)"/>
    <s v="Tz1"/>
    <n v="36.369999999999997"/>
    <n v="26.4"/>
    <n v="2.99"/>
    <n v="2.94"/>
    <s v="M_AKU"/>
    <x v="7"/>
    <s v="F_Üve"/>
    <n v="2.5"/>
    <n v="0"/>
    <n v="75.116"/>
    <n v="106.92779999999999"/>
    <n v="4.3643999999999998"/>
    <s v="Hasznos"/>
  </r>
  <r>
    <s v="O"/>
    <x v="3"/>
    <n v="1"/>
    <s v="O/06-01"/>
    <s v="Oktatóterem"/>
    <x v="0"/>
    <s v="OKTATÓTERMEK"/>
    <s v="Oktatóterem (15-20 fő)"/>
    <s v="Tz1"/>
    <n v="28.86"/>
    <n v="23.22"/>
    <n v="2.99"/>
    <n v="2.94"/>
    <s v="M_AKU"/>
    <x v="7"/>
    <s v="F_Üve"/>
    <n v="2.5"/>
    <n v="0"/>
    <n v="65.766799999999989"/>
    <n v="84.848399999999998"/>
    <n v="3.4632000000000001"/>
    <s v="Hasznos"/>
  </r>
  <r>
    <s v="O"/>
    <x v="3"/>
    <n v="1"/>
    <s v="O/06-01"/>
    <s v="Oktatóterem"/>
    <x v="0"/>
    <s v="OKTATÓTERMEK"/>
    <s v="Oktatóterem (15-20 fő)"/>
    <s v="Tz1"/>
    <n v="32.81"/>
    <n v="26.3"/>
    <n v="2.99"/>
    <n v="2.94"/>
    <s v="M_AKU"/>
    <x v="7"/>
    <s v="F_Üve"/>
    <n v="2.5"/>
    <n v="1.72"/>
    <n v="73.102000000000004"/>
    <n v="96.461400000000012"/>
    <n v="3.9372000000000003"/>
    <s v="Hasznos"/>
  </r>
  <r>
    <s v="O"/>
    <x v="3"/>
    <n v="1"/>
    <s v="O/06-01"/>
    <s v="Oktatóterem"/>
    <x v="0"/>
    <s v="OKTATÓTERMEK"/>
    <s v="Szemináriumi terem"/>
    <s v="Tz1"/>
    <n v="72.040000000000006"/>
    <n v="34.229999999999997"/>
    <n v="2.99"/>
    <n v="2.94"/>
    <s v="M_AKU"/>
    <x v="7"/>
    <s v="F_Üve"/>
    <n v="5"/>
    <n v="0"/>
    <n v="95.636199999999988"/>
    <n v="211.79760000000002"/>
    <n v="8.6448"/>
    <s v="Hasznos"/>
  </r>
  <r>
    <s v="O"/>
    <x v="3"/>
    <n v="1"/>
    <s v="O/06-01"/>
    <s v="Oktatóterem"/>
    <x v="0"/>
    <s v="OKTATÓTERMEK"/>
    <s v="Szemináriumi terem"/>
    <s v="Tz1"/>
    <n v="39.770000000000003"/>
    <n v="25.66"/>
    <n v="2.99"/>
    <n v="2.94"/>
    <s v="M_AKU"/>
    <x v="7"/>
    <s v="F_Üve"/>
    <n v="2.5"/>
    <n v="0"/>
    <n v="72.940399999999997"/>
    <n v="116.92380000000001"/>
    <n v="4.7724000000000002"/>
    <s v="Hasznos"/>
  </r>
  <r>
    <s v="O"/>
    <x v="3"/>
    <n v="1"/>
    <s v="O/06-01"/>
    <s v="Oktatóterem"/>
    <x v="0"/>
    <s v="OKTATÓTERMEK"/>
    <s v="Szemináriumi terem"/>
    <s v="Tz1"/>
    <n v="72.040000000000006"/>
    <n v="34.229999999999997"/>
    <n v="2.99"/>
    <n v="2.94"/>
    <s v="M_AKU"/>
    <x v="7"/>
    <s v="F_Üve"/>
    <n v="5"/>
    <n v="0"/>
    <n v="95.636199999999988"/>
    <n v="211.79760000000002"/>
    <n v="8.6448"/>
    <s v="Hasznos"/>
  </r>
  <r>
    <s v="O"/>
    <x v="3"/>
    <n v="2"/>
    <s v="O/06-02"/>
    <s v="Oktatóterem"/>
    <x v="0"/>
    <s v="OKTATÓTERMEK"/>
    <s v="Szemináriumi terem"/>
    <s v="Tz1"/>
    <n v="35.39"/>
    <n v="24.78"/>
    <n v="2.99"/>
    <n v="2.94"/>
    <s v="M_AKU"/>
    <x v="7"/>
    <s v="F_Üve"/>
    <n v="2.5"/>
    <n v="0"/>
    <n v="70.353200000000001"/>
    <n v="104.0466"/>
    <n v="4.2468000000000004"/>
    <s v="Hasznos"/>
  </r>
  <r>
    <s v="O"/>
    <x v="6"/>
    <n v="1"/>
    <s v="O/05-01"/>
    <s v="Oktatóterem"/>
    <x v="6"/>
    <s v="SPECIÁLIS KÉPZÉSI TERÜLETEK"/>
    <s v="Emelt szintű oktatótermek (nyelvi és vezetőképzés) (20 fő)"/>
    <s v="Tz1"/>
    <n v="60.28"/>
    <n v="31.37"/>
    <n v="3.03"/>
    <n v="2.98"/>
    <s v="M_AKU"/>
    <x v="7"/>
    <s v="F_Aku / F_Fes"/>
    <n v="2.5"/>
    <n v="0"/>
    <n v="90.982600000000005"/>
    <n v="179.6344"/>
    <n v="7.2336"/>
    <s v="Hasznos"/>
  </r>
  <r>
    <s v="O"/>
    <x v="6"/>
    <n v="1"/>
    <s v="O/05-01"/>
    <s v="Oktatóterem"/>
    <x v="6"/>
    <s v="SPECIÁLIS KÉPZÉSI TERÜLETEK"/>
    <s v="Emelt szintű oktatótermek (nyelvi és vezetőképzés) (20 fő)"/>
    <s v="Tz1"/>
    <n v="39.76"/>
    <n v="25.76"/>
    <n v="3.03"/>
    <n v="2.98"/>
    <s v="M_AKU"/>
    <x v="7"/>
    <s v="F_Aku / F_Fes"/>
    <n v="2.5"/>
    <n v="0"/>
    <n v="74.264800000000008"/>
    <n v="118.48479999999999"/>
    <n v="4.7712000000000003"/>
    <s v="Hasznos"/>
  </r>
  <r>
    <s v="O"/>
    <x v="6"/>
    <n v="1"/>
    <s v="O/05-01"/>
    <s v="Oktatóterem"/>
    <x v="6"/>
    <s v="SPECIÁLIS KÉPZÉSI TERÜLETEK"/>
    <s v="Emelt szintű oktatótermek (nyelvi és vezetőképzés) (20 fő)"/>
    <s v="Tz1"/>
    <n v="60.28"/>
    <n v="31.37"/>
    <n v="3.03"/>
    <n v="2.98"/>
    <s v="M_AKU"/>
    <x v="7"/>
    <s v="F_Aku / F_Fes"/>
    <n v="2.5"/>
    <n v="0"/>
    <n v="90.982600000000005"/>
    <n v="179.6344"/>
    <n v="7.2336"/>
    <s v="Hasznos"/>
  </r>
  <r>
    <s v="O"/>
    <x v="6"/>
    <n v="1"/>
    <s v="O/05-01"/>
    <s v="Oktatóterem"/>
    <x v="6"/>
    <s v="SPECIÁLIS KÉPZÉSI TERÜLETEK"/>
    <s v="Emelt szintű oktatótermek (nyelvi és vezetőképzés) (20 fő)"/>
    <s v="Tz1"/>
    <n v="39.89"/>
    <n v="26.08"/>
    <n v="3.03"/>
    <n v="2.98"/>
    <s v="M_AKU"/>
    <x v="7"/>
    <s v="F_Aku / F_Fes"/>
    <n v="2.5"/>
    <n v="0"/>
    <n v="75.218399999999988"/>
    <n v="118.87220000000001"/>
    <n v="4.7868000000000004"/>
    <s v="Hasznos"/>
  </r>
  <r>
    <s v="O"/>
    <x v="6"/>
    <n v="1"/>
    <s v="O/05-01"/>
    <s v="Oktatóterem"/>
    <x v="6"/>
    <s v="SPECIÁLIS KÉPZÉSI TERÜLETEK"/>
    <s v="Emelt szintű oktatótermek (nyelvi és vezetőképzés) (20 fő)"/>
    <s v="Tz1"/>
    <n v="39.89"/>
    <n v="26.08"/>
    <n v="3.03"/>
    <n v="2.98"/>
    <s v="M_AKU"/>
    <x v="7"/>
    <s v="F_Aku / F_Fes"/>
    <n v="2.5"/>
    <n v="0"/>
    <n v="75.218399999999988"/>
    <n v="118.87220000000001"/>
    <n v="4.7868000000000004"/>
    <s v="Hasznos"/>
  </r>
  <r>
    <s v="O"/>
    <x v="6"/>
    <n v="2"/>
    <s v="O/05-02"/>
    <s v="Auditiv nyelvi labor"/>
    <x v="6"/>
    <s v="SPECIÁLIS KÉPZÉSI TERÜLETEK"/>
    <s v="Nyelvi laborok (20 fő)"/>
    <s v="Tz1"/>
    <n v="60.1"/>
    <n v="31.12"/>
    <n v="3.03"/>
    <n v="2.98"/>
    <s v="M_AKU"/>
    <x v="7"/>
    <s v="F_Üve"/>
    <n v="2.5"/>
    <n v="0"/>
    <n v="90.2376"/>
    <n v="179.09800000000001"/>
    <n v="7.2120000000000006"/>
    <s v="Hasznos"/>
  </r>
  <r>
    <s v="O"/>
    <x v="6"/>
    <n v="2"/>
    <s v="O/05-02"/>
    <s v="PC-s nyelvi labor"/>
    <x v="6"/>
    <s v="SPECIÁLIS KÉPZÉSI TERÜLETEK"/>
    <s v="Nyelvi laborok (20 fő)"/>
    <s v="Tz1"/>
    <n v="56.44"/>
    <n v="32.229999999999997"/>
    <n v="3.03"/>
    <n v="2.98"/>
    <s v="M_AKU"/>
    <x v="7"/>
    <s v="F_Üve"/>
    <n v="2.5"/>
    <n v="0"/>
    <n v="93.545399999999987"/>
    <n v="168.19119999999998"/>
    <n v="6.7728000000000002"/>
    <s v="Hasznos"/>
  </r>
  <r>
    <s v="O"/>
    <x v="6"/>
    <n v="2"/>
    <s v="O/05-02"/>
    <s v="Nyelvi labor"/>
    <x v="6"/>
    <s v="SPECIÁLIS KÉPZÉSI TERÜLETEK"/>
    <s v="Emelt szintű oktatótermek (nyelvi és vezetőképzés) (20 fő)"/>
    <s v="Tz1"/>
    <n v="63.65"/>
    <n v="33.44"/>
    <n v="3.03"/>
    <n v="2.98"/>
    <s v="M_AKU"/>
    <x v="7"/>
    <s v="F_Aku / F_Fes"/>
    <n v="2.5"/>
    <n v="0"/>
    <n v="97.151199999999989"/>
    <n v="189.67699999999999"/>
    <n v="7.6379999999999999"/>
    <s v="Hasznos"/>
  </r>
  <r>
    <s v="O"/>
    <x v="6"/>
    <n v="12"/>
    <s v="O/05-12"/>
    <s v="Nyelvi labor vezérlő"/>
    <x v="6"/>
    <s v="SPECIÁLIS KÉPZÉSI TERÜLETEK"/>
    <s v="Nyelvi labor vezérlő"/>
    <s v="Tz1"/>
    <n v="12.24"/>
    <n v="16.29"/>
    <n v="3.03"/>
    <n v="2.7"/>
    <s v="M_AKU"/>
    <x v="8"/>
    <s v="F_Üve"/>
    <n v="2.5"/>
    <n v="0"/>
    <n v="41.483000000000004"/>
    <n v="33.048000000000002"/>
    <n v="1.4687999999999999"/>
    <s v="Hasznos"/>
  </r>
  <r>
    <s v="O"/>
    <x v="6"/>
    <n v="12"/>
    <s v="O/05-12"/>
    <s v="Nyelvi irattár"/>
    <x v="6"/>
    <s v="SPECIÁLIS KÉPZÉSI TERÜLETEK"/>
    <s v="Nyelvi labor fogadó"/>
    <s v="Tz1"/>
    <n v="25.97"/>
    <n v="20.59"/>
    <n v="3.03"/>
    <n v="2.7"/>
    <s v="M_AKU"/>
    <x v="2"/>
    <s v="F_Üve"/>
    <n v="2.5"/>
    <n v="0"/>
    <n v="53.093000000000004"/>
    <n v="70.119"/>
    <n v="3.1164000000000001"/>
    <s v="Hasznos"/>
  </r>
  <r>
    <s v="O"/>
    <x v="3"/>
    <n v="2"/>
    <s v="O/06-02"/>
    <s v="Nyelvi labor"/>
    <x v="6"/>
    <s v="SPECIÁLIS KÉPZÉSI TERÜLETEK"/>
    <s v="Nyelvi laborok (20 fő)"/>
    <s v="Tz1"/>
    <n v="35.39"/>
    <n v="24.78"/>
    <n v="3.03"/>
    <n v="2.94"/>
    <s v="M_AKU"/>
    <x v="7"/>
    <s v="F_Üve"/>
    <n v="2.5"/>
    <n v="0"/>
    <n v="70.353200000000001"/>
    <n v="104.0466"/>
    <n v="4.2468000000000004"/>
    <s v="Hasznos"/>
  </r>
  <r>
    <s v="O"/>
    <x v="6"/>
    <n v="2"/>
    <s v="O/05-02"/>
    <s v="Tanulmányi osztály"/>
    <x v="7"/>
    <s v="Társadalomtudományi kar"/>
    <s v="Dékáni Hivatal"/>
    <s v="Tz10"/>
    <n v="46.29"/>
    <n v="43.42"/>
    <n v="3.03"/>
    <n v="2.7"/>
    <s v="M_ÁLM"/>
    <x v="8"/>
    <s v="F_Üve"/>
    <n v="5"/>
    <n v="0"/>
    <n v="112.23400000000001"/>
    <n v="124.983"/>
    <n v="5.5548000000000002"/>
    <s v="Hasznos"/>
  </r>
  <r>
    <s v="O"/>
    <x v="6"/>
    <n v="2"/>
    <s v="O/05-02"/>
    <s v="Tanulmányi osztály"/>
    <x v="7"/>
    <s v="Társadalomtudományi kar"/>
    <s v="Dékáni Hivatal"/>
    <s v="Tz10"/>
    <n v="22.35"/>
    <n v="20.27"/>
    <n v="3.03"/>
    <n v="2.7"/>
    <s v="M_ÁLM"/>
    <x v="8"/>
    <s v="F_Üve"/>
    <n v="2.5"/>
    <n v="0"/>
    <n v="52.228999999999999"/>
    <n v="60.345000000000006"/>
    <n v="2.6820000000000004"/>
    <s v="Hasznos"/>
  </r>
  <r>
    <s v="O"/>
    <x v="6"/>
    <n v="2"/>
    <s v="O/05-02"/>
    <s v="Tárgyaló"/>
    <x v="7"/>
    <s v="Társadalomtudományi kar"/>
    <s v="Dékáni Hivatal"/>
    <s v="Tz10"/>
    <n v="21.13"/>
    <n v="18.96"/>
    <n v="3.03"/>
    <n v="2.7"/>
    <s v="M_ÁLM"/>
    <x v="8"/>
    <s v="F_Üve"/>
    <n v="17.079999999999998"/>
    <n v="0"/>
    <n v="34.112000000000009"/>
    <n v="57.051000000000002"/>
    <n v="2.5356000000000001"/>
    <s v="Hasznos"/>
  </r>
  <r>
    <s v="O"/>
    <x v="6"/>
    <n v="2"/>
    <s v="O/05-02"/>
    <s v="Tárgyaló"/>
    <x v="7"/>
    <s v="Társadalomtudományi kar"/>
    <s v="Dékáni Hivatal"/>
    <s v="Tz10"/>
    <n v="21.82"/>
    <n v="21.35"/>
    <n v="3.03"/>
    <n v="2.7"/>
    <s v="M_ÁLM"/>
    <x v="8"/>
    <s v="F_Üve"/>
    <n v="31.66"/>
    <n v="0"/>
    <n v="25.98500000000001"/>
    <n v="58.914000000000001"/>
    <n v="2.6184000000000003"/>
    <s v="Hasznos"/>
  </r>
  <r>
    <s v="O"/>
    <x v="6"/>
    <n v="3"/>
    <s v="O/05-03"/>
    <s v="Tárgyaló"/>
    <x v="7"/>
    <s v="Társadalomtudományi kar"/>
    <s v="Dékáni Hivatal"/>
    <s v="Tz10"/>
    <n v="20.12"/>
    <n v="18.62"/>
    <n v="3.03"/>
    <n v="2.7"/>
    <s v="M_ÁLM"/>
    <x v="8"/>
    <s v="F_Üve"/>
    <n v="17.079999999999998"/>
    <n v="0"/>
    <n v="33.19400000000001"/>
    <n v="54.324000000000005"/>
    <n v="2.4144000000000001"/>
    <s v="Hasznos"/>
  </r>
  <r>
    <s v="O"/>
    <x v="6"/>
    <n v="3"/>
    <s v="O/05-03"/>
    <s v="Iroda"/>
    <x v="7"/>
    <s v="Társadalomtudományi kar"/>
    <s v="Nemzetközi Tanulmányok/Kapcsolatok Int."/>
    <s v="Tz10"/>
    <n v="20.86"/>
    <n v="18.7"/>
    <n v="3.03"/>
    <n v="2.7"/>
    <s v="M_ÁLM"/>
    <x v="8"/>
    <s v="F_Üve"/>
    <n v="2.5"/>
    <n v="0"/>
    <n v="47.99"/>
    <n v="56.322000000000003"/>
    <n v="2.5032000000000001"/>
    <s v="Hasznos"/>
  </r>
  <r>
    <s v="O"/>
    <x v="6"/>
    <n v="3"/>
    <s v="O/05-03"/>
    <s v="Iroda"/>
    <x v="7"/>
    <s v="Társadalomtudományi kar"/>
    <s v="Nemzetközi Tanulmányok/Kapcsolatok Int."/>
    <s v="Tz10"/>
    <n v="21.17"/>
    <n v="20.059999999999999"/>
    <n v="3.03"/>
    <n v="2.7"/>
    <s v="M_ÁLM"/>
    <x v="8"/>
    <s v="F_Üve"/>
    <n v="2.5"/>
    <n v="0"/>
    <n v="51.661999999999999"/>
    <n v="57.159000000000006"/>
    <n v="2.5404"/>
    <s v="Hasznos"/>
  </r>
  <r>
    <s v="O"/>
    <x v="6"/>
    <n v="3"/>
    <s v="O/05-03"/>
    <s v="Iroda"/>
    <x v="7"/>
    <s v="Társadalomtudományi kar"/>
    <s v="Nemzetközi Tanulmányok/Kapcsolatok Int."/>
    <s v="Tz10"/>
    <n v="19.71"/>
    <n v="19.2"/>
    <n v="3.03"/>
    <n v="2.7"/>
    <s v="M_ÁLM"/>
    <x v="8"/>
    <s v="F_Üve"/>
    <n v="2.5"/>
    <n v="0"/>
    <n v="49.34"/>
    <n v="53.217000000000006"/>
    <n v="2.3652000000000002"/>
    <s v="Hasznos"/>
  </r>
  <r>
    <s v="O"/>
    <x v="6"/>
    <n v="3"/>
    <s v="O/05-03"/>
    <s v="Iroda"/>
    <x v="7"/>
    <s v="Társadalomtudományi kar"/>
    <s v="Nemzetközi Tanulmányok/Kapcsolatok Int."/>
    <s v="Tz10"/>
    <n v="22.28"/>
    <n v="20.350000000000001"/>
    <n v="3.03"/>
    <n v="2.7"/>
    <s v="M_ÁLM"/>
    <x v="8"/>
    <s v="F_Üve"/>
    <n v="2.5"/>
    <n v="0"/>
    <n v="52.445000000000007"/>
    <n v="60.156000000000006"/>
    <n v="2.6736"/>
    <s v="Hasznos"/>
  </r>
  <r>
    <s v="O"/>
    <x v="6"/>
    <n v="3"/>
    <s v="O/05-03"/>
    <s v="Iroda"/>
    <x v="7"/>
    <s v="Társadalomtudományi kar"/>
    <s v="Nemzetközi Tanulmányok/Kapcsolatok Int."/>
    <s v="Tz10"/>
    <n v="21.24"/>
    <n v="19.75"/>
    <n v="3.03"/>
    <n v="2.7"/>
    <s v="M_ÁLM"/>
    <x v="8"/>
    <s v="F_Üve"/>
    <n v="2.5"/>
    <n v="0"/>
    <n v="50.825000000000003"/>
    <n v="57.347999999999999"/>
    <n v="2.5488"/>
    <s v="Hasznos"/>
  </r>
  <r>
    <s v="O"/>
    <x v="6"/>
    <n v="3"/>
    <s v="O/05-03"/>
    <s v="Iroda"/>
    <x v="7"/>
    <s v="Társadalomtudományi kar"/>
    <s v="Nemzetközi Tanulmányok/Kapcsolatok Int."/>
    <s v="Tz10"/>
    <n v="20.260000000000002"/>
    <n v="18.690000000000001"/>
    <n v="3.03"/>
    <n v="2.7"/>
    <s v="M_ÁLM"/>
    <x v="8"/>
    <s v="F_Üve"/>
    <n v="2.5"/>
    <n v="0"/>
    <n v="47.963000000000008"/>
    <n v="54.702000000000005"/>
    <n v="2.4312"/>
    <s v="Hasznos"/>
  </r>
  <r>
    <s v="O"/>
    <x v="6"/>
    <n v="3"/>
    <s v="O/05-03"/>
    <s v="Iroda"/>
    <x v="7"/>
    <s v="Társadalomtudományi kar"/>
    <s v="Nemzetközi Tanulmányok/Kapcsolatok Int."/>
    <s v="Tz10"/>
    <n v="19.25"/>
    <n v="18.09"/>
    <n v="3.03"/>
    <n v="2.7"/>
    <s v="M_ÁLM"/>
    <x v="8"/>
    <s v="F_Üve"/>
    <n v="2.5"/>
    <n v="0"/>
    <n v="46.343000000000004"/>
    <n v="51.975000000000001"/>
    <n v="2.31"/>
    <s v="Hasznos"/>
  </r>
  <r>
    <s v="O"/>
    <x v="6"/>
    <n v="3"/>
    <s v="O/05-03"/>
    <s v="Iroda"/>
    <x v="7"/>
    <s v="Társadalomtudományi kar"/>
    <s v="Nemzetközi Tanulmányok/Kapcsolatok Int."/>
    <s v="Tz10"/>
    <n v="22.24"/>
    <n v="20.32"/>
    <n v="3.03"/>
    <n v="2.7"/>
    <s v="M_ÁLM"/>
    <x v="8"/>
    <s v="F_Üve"/>
    <n v="2.5"/>
    <n v="0"/>
    <n v="52.364000000000004"/>
    <n v="60.048000000000002"/>
    <n v="2.6688000000000001"/>
    <s v="Hasznos"/>
  </r>
  <r>
    <s v="O"/>
    <x v="6"/>
    <n v="4"/>
    <s v="O/05-04"/>
    <s v="Iroda"/>
    <x v="7"/>
    <s v="Társadalomtudományi kar"/>
    <s v="Filozófia Tanszék"/>
    <s v="Tz10"/>
    <n v="18.8"/>
    <n v="18.86"/>
    <n v="3.03"/>
    <n v="2.7"/>
    <s v="M_ÁLM"/>
    <x v="8"/>
    <s v="F_Üve"/>
    <n v="2.5"/>
    <n v="0"/>
    <n v="48.422000000000004"/>
    <n v="50.760000000000005"/>
    <n v="2.2560000000000002"/>
    <s v="Hasznos"/>
  </r>
  <r>
    <s v="O"/>
    <x v="6"/>
    <n v="4"/>
    <s v="O/05-04"/>
    <s v="Iroda"/>
    <x v="7"/>
    <s v="Társadalomtudományi kar"/>
    <s v="Filozófia Tanszék"/>
    <s v="Tz10"/>
    <n v="20.260000000000002"/>
    <n v="18.690000000000001"/>
    <n v="3.03"/>
    <n v="2.7"/>
    <s v="M_ÁLM"/>
    <x v="8"/>
    <s v="F_Üve"/>
    <n v="2.5"/>
    <n v="0"/>
    <n v="47.963000000000008"/>
    <n v="54.702000000000005"/>
    <n v="2.4312"/>
    <s v="Hasznos"/>
  </r>
  <r>
    <s v="O"/>
    <x v="6"/>
    <n v="4"/>
    <s v="O/05-04"/>
    <s v="Iroda"/>
    <x v="7"/>
    <s v="Társadalomtudományi kar"/>
    <s v="Filozófia Tanszék"/>
    <s v="Tz10"/>
    <n v="21.73"/>
    <n v="19.010000000000002"/>
    <n v="3.03"/>
    <n v="2.7"/>
    <s v="M_ÁLM"/>
    <x v="8"/>
    <s v="F_Üve"/>
    <n v="2.5"/>
    <n v="0"/>
    <n v="48.827000000000005"/>
    <n v="58.671000000000006"/>
    <n v="2.6075999999999997"/>
    <s v="Hasznos"/>
  </r>
  <r>
    <s v="O"/>
    <x v="6"/>
    <n v="4"/>
    <s v="O/05-04"/>
    <s v="Iroda"/>
    <x v="7"/>
    <s v="Társadalomtudományi kar"/>
    <s v="Filozófia Tanszék"/>
    <s v="Tz10"/>
    <n v="22.24"/>
    <n v="20.32"/>
    <n v="3.03"/>
    <n v="2.7"/>
    <s v="M_ÁLM"/>
    <x v="8"/>
    <s v="F_Üve"/>
    <n v="2.5"/>
    <n v="0"/>
    <n v="52.364000000000004"/>
    <n v="60.048000000000002"/>
    <n v="2.6688000000000001"/>
    <s v="Hasznos"/>
  </r>
  <r>
    <s v="O"/>
    <x v="6"/>
    <n v="4"/>
    <s v="O/05-04"/>
    <s v="Irattár"/>
    <x v="7"/>
    <s v="Társadalomtudományi kar"/>
    <s v="CPT"/>
    <s v="Tz10"/>
    <n v="25.76"/>
    <n v="22.33"/>
    <n v="3.03"/>
    <n v="2.5"/>
    <s v="M_ÁLM"/>
    <x v="2"/>
    <s v="F_Üve"/>
    <n v="2.13"/>
    <n v="0"/>
    <n v="53.694999999999993"/>
    <n v="64.400000000000006"/>
    <n v="3.0912000000000002"/>
    <s v="Hasznos"/>
  </r>
  <r>
    <s v="O"/>
    <x v="6"/>
    <n v="4"/>
    <s v="O/05-04"/>
    <s v="Titkárság"/>
    <x v="7"/>
    <s v="Társadalomtudományi kar"/>
    <s v="Filozófia Tanszék"/>
    <s v="Tz10"/>
    <n v="20.260000000000002"/>
    <n v="18.690000000000001"/>
    <n v="3.03"/>
    <n v="2.7"/>
    <s v="M_ÁLM"/>
    <x v="8"/>
    <s v="F_Üve"/>
    <n v="2.5"/>
    <n v="0"/>
    <n v="47.963000000000008"/>
    <n v="54.702000000000005"/>
    <n v="2.4312"/>
    <s v="Hasznos"/>
  </r>
  <r>
    <s v="O"/>
    <x v="6"/>
    <n v="4"/>
    <s v="O/05-04"/>
    <s v="Iroda"/>
    <x v="7"/>
    <s v="Társadalomtudományi kar"/>
    <s v="Filozófia Tanszék"/>
    <s v="Tz10"/>
    <n v="15.64"/>
    <n v="18.09"/>
    <n v="3.03"/>
    <n v="2.7"/>
    <s v="M_ÁLM"/>
    <x v="8"/>
    <s v="F_Üve"/>
    <n v="2.5"/>
    <n v="0"/>
    <n v="46.343000000000004"/>
    <n v="42.228000000000002"/>
    <n v="1.8768"/>
    <s v="Hasznos"/>
  </r>
  <r>
    <s v="O"/>
    <x v="6"/>
    <n v="4"/>
    <s v="O/05-04"/>
    <s v="Vezetői iroda"/>
    <x v="7"/>
    <s v="Társadalomtudományi kar"/>
    <s v="IOK"/>
    <s v="Tz10"/>
    <n v="26.87"/>
    <n v="20.92"/>
    <n v="3.03"/>
    <n v="2.7"/>
    <s v="M_ÁLM"/>
    <x v="8"/>
    <s v="F_Üve"/>
    <n v="2.13"/>
    <n v="0"/>
    <n v="54.354000000000006"/>
    <n v="72.549000000000007"/>
    <n v="3.2244000000000002"/>
    <s v="Hasznos"/>
  </r>
  <r>
    <s v="O"/>
    <x v="6"/>
    <n v="4"/>
    <s v="O/05-04"/>
    <s v="Titkárság"/>
    <x v="7"/>
    <s v="Társadalomtudományi kar"/>
    <s v="IOK"/>
    <s v="Tz10"/>
    <n v="22.24"/>
    <n v="20.32"/>
    <n v="3.03"/>
    <n v="2.7"/>
    <s v="M_ÁLM"/>
    <x v="8"/>
    <s v="F_Üve"/>
    <n v="6.75"/>
    <n v="0"/>
    <n v="48.114000000000004"/>
    <n v="60.048000000000002"/>
    <n v="2.6688000000000001"/>
    <s v="Hasznos"/>
  </r>
  <r>
    <s v="O"/>
    <x v="6"/>
    <n v="4"/>
    <s v="O/05-04"/>
    <s v="Vezetői iroda"/>
    <x v="7"/>
    <s v="Társadalomtudományi kar"/>
    <s v="IOK"/>
    <s v="Tz10"/>
    <n v="20.260000000000002"/>
    <n v="18.690000000000001"/>
    <n v="3.03"/>
    <n v="2.7"/>
    <s v="M_ÁLM"/>
    <x v="8"/>
    <s v="F_Üve"/>
    <n v="2.13"/>
    <n v="0"/>
    <n v="48.333000000000006"/>
    <n v="54.702000000000005"/>
    <n v="2.4312"/>
    <s v="Hasznos"/>
  </r>
  <r>
    <s v="O"/>
    <x v="6"/>
    <n v="6"/>
    <s v="O/05-06"/>
    <s v="Iroda"/>
    <x v="7"/>
    <s v="Társadalomtudományi kar"/>
    <s v="Dékáni Hivatal"/>
    <s v="Tz10"/>
    <n v="28.7"/>
    <n v="23.18"/>
    <n v="3.03"/>
    <n v="2.7"/>
    <s v="M_ÁLM"/>
    <x v="8"/>
    <s v="F_Üve"/>
    <n v="2.13"/>
    <n v="24.72"/>
    <n v="35.736000000000004"/>
    <n v="77.490000000000009"/>
    <n v="3.444"/>
    <s v="Hasznos"/>
  </r>
  <r>
    <s v="O"/>
    <x v="6"/>
    <n v="6"/>
    <s v="O/05-06"/>
    <s v="Titkárság"/>
    <x v="7"/>
    <s v="Társadalomtudományi kar"/>
    <s v="Dékáni Hivatal"/>
    <s v="Tz10"/>
    <n v="28.09"/>
    <n v="22.64"/>
    <n v="3.03"/>
    <n v="2.7"/>
    <s v="M_ÁLM"/>
    <x v="8"/>
    <s v="F_Üve"/>
    <n v="6.75"/>
    <n v="11.41"/>
    <n v="42.968000000000004"/>
    <n v="75.843000000000004"/>
    <n v="3.3708"/>
    <s v="Hasznos"/>
  </r>
  <r>
    <s v="O"/>
    <x v="6"/>
    <n v="7"/>
    <s v="O/05-07"/>
    <s v="Iroda"/>
    <x v="7"/>
    <s v="Társadalomtudományi kar"/>
    <s v="Dékáni Hivatal"/>
    <s v="Tz10"/>
    <n v="23.26"/>
    <n v="21.79"/>
    <n v="3.03"/>
    <n v="2.7"/>
    <s v="M_ÁLM"/>
    <x v="8"/>
    <s v="F_Üve"/>
    <n v="6.75"/>
    <n v="5.52"/>
    <n v="46.563000000000002"/>
    <n v="62.802000000000007"/>
    <n v="2.7911999999999999"/>
    <s v="Hasznos"/>
  </r>
  <r>
    <s v="O"/>
    <x v="6"/>
    <n v="7"/>
    <s v="O/05-07"/>
    <s v="Iroda"/>
    <x v="7"/>
    <s v="Társadalomtudományi kar"/>
    <s v="Dékáni Hivatal"/>
    <s v="Tz10"/>
    <n v="21.6"/>
    <n v="19.77"/>
    <n v="3.03"/>
    <n v="2.7"/>
    <s v="M_ÁLM"/>
    <x v="8"/>
    <s v="F_Üve"/>
    <n v="6.75"/>
    <n v="5.52"/>
    <n v="41.109000000000009"/>
    <n v="58.320000000000007"/>
    <n v="2.5920000000000005"/>
    <s v="Hasznos"/>
  </r>
  <r>
    <s v="O"/>
    <x v="6"/>
    <n v="7"/>
    <s v="O/05-07"/>
    <s v="Iroda"/>
    <x v="7"/>
    <s v="Társadalomtudományi kar"/>
    <s v="Dékáni Hivatal"/>
    <s v="Tz10"/>
    <n v="19.68"/>
    <n v="18.63"/>
    <n v="3.03"/>
    <n v="2.7"/>
    <s v="M_ÁLM"/>
    <x v="8"/>
    <s v="F_Üve"/>
    <n v="4.25"/>
    <n v="5.52"/>
    <n v="40.531000000000006"/>
    <n v="53.136000000000003"/>
    <n v="2.3616000000000001"/>
    <s v="Hasznos"/>
  </r>
  <r>
    <s v="O"/>
    <x v="6"/>
    <n v="7"/>
    <s v="O/05-07"/>
    <s v="Iroda"/>
    <x v="7"/>
    <s v="Társadalomtudományi kar"/>
    <s v="Dékáni Hivatal"/>
    <s v="Tz10"/>
    <n v="17.71"/>
    <n v="18.309999999999999"/>
    <n v="3.03"/>
    <n v="2.7"/>
    <s v="M_ÁLM"/>
    <x v="8"/>
    <s v="F_Üve"/>
    <n v="4.63"/>
    <n v="5.52"/>
    <n v="39.286999999999992"/>
    <n v="47.817000000000007"/>
    <n v="2.1252"/>
    <s v="Hasznos"/>
  </r>
  <r>
    <s v="O"/>
    <x v="6"/>
    <n v="7"/>
    <s v="O/05-07"/>
    <s v="Iroda"/>
    <x v="7"/>
    <s v="Társadalomtudományi kar"/>
    <s v="Nemzetközi Tanulmányok/Kapcsolatok Int."/>
    <s v="Tz10"/>
    <n v="23.55"/>
    <n v="20.8"/>
    <n v="3.03"/>
    <n v="2.7"/>
    <s v="M_ÁLM"/>
    <x v="8"/>
    <s v="F_Üve"/>
    <n v="2.13"/>
    <n v="5.52"/>
    <n v="48.510000000000005"/>
    <n v="63.585000000000008"/>
    <n v="2.8260000000000001"/>
    <s v="Hasznos"/>
  </r>
  <r>
    <s v="O"/>
    <x v="6"/>
    <n v="7"/>
    <s v="O/05-07"/>
    <s v="Titkárság"/>
    <x v="7"/>
    <s v="Társadalomtudományi kar"/>
    <s v="Nemzetközi Tanulmányok/Kapcsolatok Int."/>
    <s v="Tz10"/>
    <n v="21.14"/>
    <n v="21.49"/>
    <n v="3.03"/>
    <n v="2.7"/>
    <s v="M_ÁLM"/>
    <x v="8"/>
    <s v="F_Üve"/>
    <n v="6.75"/>
    <n v="5.52"/>
    <n v="45.753"/>
    <n v="57.078000000000003"/>
    <n v="2.5367999999999999"/>
    <s v="Hasznos"/>
  </r>
  <r>
    <s v="O"/>
    <x v="6"/>
    <n v="7"/>
    <s v="O/05-07"/>
    <s v="Iroda"/>
    <x v="7"/>
    <s v="Társadalomtudományi kar"/>
    <s v="Nemzetközi Tanulmányok/Kapcsolatok Int."/>
    <s v="Tz10"/>
    <n v="19.45"/>
    <n v="20.5"/>
    <n v="3.03"/>
    <n v="2.7"/>
    <s v="M_ÁLM"/>
    <x v="8"/>
    <s v="F_Üve"/>
    <n v="2.13"/>
    <n v="5.52"/>
    <n v="47.7"/>
    <n v="52.515000000000001"/>
    <n v="2.3339999999999996"/>
    <s v="Hasznos"/>
  </r>
  <r>
    <s v="O"/>
    <x v="6"/>
    <n v="8"/>
    <s v="O/05-08"/>
    <s v="Irattár"/>
    <x v="7"/>
    <s v="Társadalomtudományi kar"/>
    <s v="Nemzetközi Tanulmányok/Kapcsolatok Int."/>
    <s v="Tz10"/>
    <n v="8.5"/>
    <n v="11.77"/>
    <n v="3.03"/>
    <n v="2.7"/>
    <s v="M_ÁLM"/>
    <x v="2"/>
    <s v="F_Üve"/>
    <n v="2.13"/>
    <n v="0"/>
    <n v="29.649000000000001"/>
    <n v="22.950000000000003"/>
    <n v="1.02"/>
    <s v="Hasznos"/>
  </r>
  <r>
    <s v="O"/>
    <x v="6"/>
    <n v="8"/>
    <s v="O/05-08"/>
    <s v="Phd iroda"/>
    <x v="7"/>
    <s v="Társadalomtudományi kar"/>
    <s v="Nemzetközi Tanulmányok/Kapcsolatok Int."/>
    <s v="Tz10"/>
    <n v="26.61"/>
    <n v="22.64"/>
    <n v="3.03"/>
    <n v="2.7"/>
    <s v="M_ÁLM"/>
    <x v="8"/>
    <s v="F_Üve"/>
    <n v="2.5"/>
    <n v="5.52"/>
    <n v="53.108000000000004"/>
    <n v="71.847000000000008"/>
    <n v="3.1932"/>
    <s v="Hasznos"/>
  </r>
  <r>
    <s v="O"/>
    <x v="6"/>
    <n v="8"/>
    <s v="O/05-08"/>
    <s v="Phd iroda"/>
    <x v="7"/>
    <s v="Társadalomtudományi kar"/>
    <s v="Nemzetközi Tanulmányok/Kapcsolatok Int."/>
    <s v="Tz10"/>
    <n v="17.07"/>
    <n v="18.079999999999998"/>
    <n v="3.03"/>
    <n v="2.7"/>
    <s v="M_ÁLM"/>
    <x v="8"/>
    <s v="F_Üve"/>
    <n v="2.5"/>
    <n v="0"/>
    <n v="46.315999999999995"/>
    <n v="46.089000000000006"/>
    <n v="2.0484"/>
    <s v="Hasznos"/>
  </r>
  <r>
    <s v="O"/>
    <x v="6"/>
    <n v="8"/>
    <s v="O/05-08"/>
    <s v="Phd iroda"/>
    <x v="7"/>
    <s v="Társadalomtudományi kar"/>
    <s v="Nemzetközi Tanulmányok/Kapcsolatok Int."/>
    <s v="Tz10"/>
    <n v="20.53"/>
    <n v="21.01"/>
    <n v="3.03"/>
    <n v="2.7"/>
    <s v="M_ÁLM"/>
    <x v="8"/>
    <s v="F_Üve"/>
    <n v="2.5"/>
    <n v="0"/>
    <n v="54.227000000000011"/>
    <n v="55.431000000000004"/>
    <n v="2.4636"/>
    <s v="Hasznos"/>
  </r>
  <r>
    <s v="O"/>
    <x v="6"/>
    <n v="8"/>
    <s v="O/05-08"/>
    <s v="Iroda"/>
    <x v="7"/>
    <s v="Társadalomtudományi kar"/>
    <s v="Nemzetközi Tanulmányok/Kapcsolatok Int."/>
    <s v="Tz10"/>
    <n v="19.29"/>
    <n v="18.88"/>
    <n v="3.03"/>
    <n v="2.7"/>
    <s v="M_ÁLM"/>
    <x v="8"/>
    <s v="F_Üve"/>
    <n v="2.5"/>
    <n v="0"/>
    <n v="48.475999999999999"/>
    <n v="52.082999999999998"/>
    <n v="2.3148"/>
    <s v="Hasznos"/>
  </r>
  <r>
    <s v="O"/>
    <x v="6"/>
    <n v="8"/>
    <s v="O/05-08"/>
    <s v="Iroda"/>
    <x v="7"/>
    <s v="Társadalomtudományi kar"/>
    <s v="Nemzetközi Tanulmányok/Kapcsolatok Int."/>
    <s v="Tz10"/>
    <n v="16.87"/>
    <n v="18.010000000000002"/>
    <n v="3.03"/>
    <n v="2.7"/>
    <s v="M_ÁLM"/>
    <x v="8"/>
    <s v="F_Üve"/>
    <n v="2.5"/>
    <n v="0"/>
    <n v="46.12700000000001"/>
    <n v="45.549000000000007"/>
    <n v="2.0244"/>
    <s v="Hasznos"/>
  </r>
  <r>
    <s v="O"/>
    <x v="6"/>
    <n v="8"/>
    <s v="O/05-08"/>
    <s v="Iroda"/>
    <x v="7"/>
    <s v="Társadalomtudományi kar"/>
    <s v="Nemzetközi Tanulmányok/Kapcsolatok Int."/>
    <s v="Tz10"/>
    <n v="18.09"/>
    <n v="18.45"/>
    <n v="3.03"/>
    <n v="2.7"/>
    <s v="M_ÁLM"/>
    <x v="8"/>
    <s v="F_Üve"/>
    <n v="2.5"/>
    <n v="0"/>
    <n v="47.315000000000005"/>
    <n v="48.843000000000004"/>
    <n v="2.1707999999999998"/>
    <s v="Hasznos"/>
  </r>
  <r>
    <s v="O"/>
    <x v="6"/>
    <n v="8"/>
    <s v="O/05-08"/>
    <s v="Iroda"/>
    <x v="7"/>
    <s v="Társadalomtudományi kar"/>
    <s v="Nemzetközi Tanulmányok/Kapcsolatok Int."/>
    <s v="Tz10"/>
    <n v="18.09"/>
    <n v="18.45"/>
    <n v="3.03"/>
    <n v="2.7"/>
    <s v="M_ÁLM"/>
    <x v="8"/>
    <s v="F_Üve"/>
    <n v="2.5"/>
    <n v="0"/>
    <n v="47.315000000000005"/>
    <n v="48.843000000000004"/>
    <n v="2.1707999999999998"/>
    <s v="Hasznos"/>
  </r>
  <r>
    <s v="O"/>
    <x v="6"/>
    <n v="9"/>
    <s v="O/05-09"/>
    <s v="BIGIS (titkárság)"/>
    <x v="7"/>
    <s v="Társadalomtudományi kar"/>
    <s v="Nemzetközi Tanulmányok/Kapcsolatok Int."/>
    <s v="Tz10"/>
    <n v="20.53"/>
    <n v="21.01"/>
    <n v="3.03"/>
    <n v="2.7"/>
    <s v="M_ÁLM"/>
    <x v="8"/>
    <s v="F_Üve"/>
    <n v="4.63"/>
    <n v="0"/>
    <n v="52.097000000000008"/>
    <n v="55.431000000000004"/>
    <n v="2.4636"/>
    <s v="Hasznos"/>
  </r>
  <r>
    <s v="O"/>
    <x v="6"/>
    <n v="9"/>
    <s v="O/05-09"/>
    <s v="BIGIS"/>
    <x v="7"/>
    <s v="Társadalomtudományi kar"/>
    <s v="Nemzetközi Tanulmányok/Kapcsolatok Int."/>
    <s v="Tz10"/>
    <n v="17.07"/>
    <n v="18.079999999999998"/>
    <n v="3.03"/>
    <n v="2.7"/>
    <s v="M_ÁLM"/>
    <x v="8"/>
    <s v="F_Üve"/>
    <n v="2.13"/>
    <n v="0"/>
    <n v="46.685999999999993"/>
    <n v="46.089000000000006"/>
    <n v="2.0484"/>
    <s v="Hasznos"/>
  </r>
  <r>
    <s v="O"/>
    <x v="3"/>
    <n v="2"/>
    <s v="O/06-02"/>
    <s v="Iroda"/>
    <x v="3"/>
    <s v="Gazdasági műszaki főigazgatóság"/>
    <s v="Pénzügyi és Szv. Főosztály"/>
    <s v="Tz10"/>
    <n v="23.94"/>
    <n v="22.9"/>
    <n v="2.99"/>
    <n v="2.7"/>
    <s v="M_ÁLM"/>
    <x v="8"/>
    <s v="F_Üve"/>
    <n v="4.25"/>
    <n v="0"/>
    <n v="57.58"/>
    <n v="64.638000000000005"/>
    <n v="2.8728000000000002"/>
    <s v="Hasznos"/>
  </r>
  <r>
    <s v="O"/>
    <x v="3"/>
    <n v="2"/>
    <s v="O/06-02"/>
    <s v="Iroda (titkárság)"/>
    <x v="3"/>
    <s v="Gazdasági műszaki főigazgatóság"/>
    <s v="Pénzügyi és Szv. Főosztály"/>
    <s v="Tz10"/>
    <n v="13.32"/>
    <n v="14.71"/>
    <n v="2.99"/>
    <n v="2.7"/>
    <s v="M_ÁLM"/>
    <x v="8"/>
    <s v="F_Üve"/>
    <n v="4.63"/>
    <n v="2.52"/>
    <n v="32.567"/>
    <n v="35.964000000000006"/>
    <n v="1.5984"/>
    <s v="Hasznos"/>
  </r>
  <r>
    <s v="O"/>
    <x v="3"/>
    <n v="2"/>
    <s v="O/06-02"/>
    <s v="Iroda"/>
    <x v="3"/>
    <s v="Gazdasági műszaki főigazgatóság"/>
    <s v="Pénzügyi és Szv. Főosztály"/>
    <s v="Tz10"/>
    <n v="22.48"/>
    <n v="20.37"/>
    <n v="2.99"/>
    <n v="2.7"/>
    <s v="M_ÁLM"/>
    <x v="8"/>
    <s v="F_Üve"/>
    <n v="6.75"/>
    <n v="0"/>
    <n v="48.249000000000009"/>
    <n v="60.696000000000005"/>
    <n v="2.6976"/>
    <s v="Hasznos"/>
  </r>
  <r>
    <s v="O"/>
    <x v="3"/>
    <n v="2"/>
    <s v="O/06-02"/>
    <s v="Iroda"/>
    <x v="3"/>
    <s v="Gazdasági műszaki főigazgatóság"/>
    <s v="Kontrolling főosztály"/>
    <s v="Tz10"/>
    <n v="21.3"/>
    <n v="19.04"/>
    <n v="2.99"/>
    <n v="2.7"/>
    <s v="M_ÁLM"/>
    <x v="8"/>
    <s v="F_Üve"/>
    <n v="6.75"/>
    <n v="0"/>
    <n v="44.658000000000001"/>
    <n v="57.510000000000005"/>
    <n v="2.556"/>
    <s v="Hasznos"/>
  </r>
  <r>
    <s v="O"/>
    <x v="3"/>
    <n v="2"/>
    <s v="O/06-02"/>
    <s v="Iroda"/>
    <x v="3"/>
    <s v="Gazdasági műszaki főigazgatóság"/>
    <s v="Kontrolling főosztály"/>
    <s v="Tz10"/>
    <n v="21.29"/>
    <n v="19.97"/>
    <n v="2.99"/>
    <n v="2.7"/>
    <s v="M_ÁLM"/>
    <x v="8"/>
    <s v="F_Üve"/>
    <n v="6.75"/>
    <n v="0"/>
    <n v="47.168999999999997"/>
    <n v="57.483000000000004"/>
    <n v="2.5547999999999997"/>
    <s v="Hasznos"/>
  </r>
  <r>
    <s v="O"/>
    <x v="3"/>
    <n v="3"/>
    <s v="O/06-03"/>
    <s v="Iroda"/>
    <x v="3"/>
    <s v="Gazdasági műszaki főigazgatóság"/>
    <s v="Kontrolling főosztály"/>
    <s v="Tz10"/>
    <n v="29.89"/>
    <n v="21.94"/>
    <n v="2.99"/>
    <n v="2.7"/>
    <s v="M_ÁLM"/>
    <x v="8"/>
    <s v="F_Üve"/>
    <n v="4.63"/>
    <n v="0"/>
    <n v="54.608000000000004"/>
    <n v="80.703000000000003"/>
    <n v="3.5868000000000002"/>
    <s v="Hasznos"/>
  </r>
  <r>
    <s v="O"/>
    <x v="3"/>
    <n v="3"/>
    <s v="O/06-03"/>
    <s v="Irattár"/>
    <x v="3"/>
    <s v="Gazdasági műszaki főigazgatóság"/>
    <s v="Kontrolling főosztály"/>
    <s v="Tz10"/>
    <n v="12.48"/>
    <n v="17.100000000000001"/>
    <n v="2.99"/>
    <n v="2.7"/>
    <s v="M_ÁLM"/>
    <x v="2"/>
    <s v="F_Üve"/>
    <n v="2.13"/>
    <n v="0"/>
    <n v="44.040000000000006"/>
    <n v="33.696000000000005"/>
    <n v="1.4975999999999998"/>
    <s v="Hasznos"/>
  </r>
  <r>
    <s v="O"/>
    <x v="3"/>
    <n v="3"/>
    <s v="O/06-03"/>
    <s v="Iroda"/>
    <x v="3"/>
    <s v="Gazdasági műszaki főigazgatóság"/>
    <s v="Kontrolling főosztály"/>
    <s v="Tz10"/>
    <n v="22.28"/>
    <n v="19.100000000000001"/>
    <n v="2.99"/>
    <n v="2.7"/>
    <s v="M_ÁLM"/>
    <x v="8"/>
    <s v="F_Üve"/>
    <n v="2.5"/>
    <n v="0"/>
    <n v="49.070000000000007"/>
    <n v="60.156000000000006"/>
    <n v="2.6736"/>
    <s v="Hasznos"/>
  </r>
  <r>
    <s v="O"/>
    <x v="3"/>
    <n v="3"/>
    <s v="O/06-03"/>
    <s v="Iroda"/>
    <x v="3"/>
    <s v="Gazdasági műszaki főigazgatóság"/>
    <s v="Kontrolling főosztály"/>
    <s v="Tz10"/>
    <n v="28.63"/>
    <n v="22.13"/>
    <n v="2.99"/>
    <n v="2.7"/>
    <s v="M_ÁLM"/>
    <x v="8"/>
    <s v="F_Üve"/>
    <n v="2.5"/>
    <n v="0"/>
    <n v="57.251000000000005"/>
    <n v="77.301000000000002"/>
    <n v="3.4356"/>
    <s v="Hasznos"/>
  </r>
  <r>
    <s v="O"/>
    <x v="3"/>
    <n v="3"/>
    <s v="O/06-03"/>
    <s v="Iroda"/>
    <x v="3"/>
    <s v="Gazdasági műszaki főigazgatóság"/>
    <s v="Kontrolling főosztály"/>
    <s v="Tz10"/>
    <n v="15.36"/>
    <n v="16.670000000000002"/>
    <n v="2.99"/>
    <n v="2.7"/>
    <s v="M_ÁLM"/>
    <x v="8"/>
    <s v="F_Üve"/>
    <n v="2.5"/>
    <n v="5.15"/>
    <n v="37.359000000000009"/>
    <n v="41.472000000000001"/>
    <n v="1.8431999999999999"/>
    <s v="Hasznos"/>
  </r>
  <r>
    <s v="O"/>
    <x v="3"/>
    <n v="3"/>
    <s v="O/06-03"/>
    <s v="Iroda"/>
    <x v="3"/>
    <s v="Gazdasági műszaki főigazgatóság"/>
    <s v="Kontrolling főosztály"/>
    <s v="Tz10"/>
    <n v="15.33"/>
    <n v="16.64"/>
    <n v="2.99"/>
    <n v="2.7"/>
    <s v="M_ÁLM"/>
    <x v="8"/>
    <s v="F_Üve"/>
    <n v="2.5"/>
    <n v="5.15"/>
    <n v="37.278000000000006"/>
    <n v="41.391000000000005"/>
    <n v="1.8396000000000001"/>
    <s v="Hasznos"/>
  </r>
  <r>
    <s v="O"/>
    <x v="3"/>
    <n v="3"/>
    <s v="O/06-03"/>
    <s v="Iroda"/>
    <x v="3"/>
    <s v="Gazdasági műszaki főigazgatóság"/>
    <s v="Kontrolling főosztály"/>
    <s v="Tz10"/>
    <n v="22.74"/>
    <n v="19.41"/>
    <n v="2.99"/>
    <n v="2.7"/>
    <s v="M_ÁLM"/>
    <x v="8"/>
    <s v="F_Üve"/>
    <n v="4.63"/>
    <n v="0"/>
    <n v="47.777000000000001"/>
    <n v="61.398000000000003"/>
    <n v="2.7288000000000001"/>
    <s v="Hasznos"/>
  </r>
  <r>
    <s v="O"/>
    <x v="3"/>
    <n v="3"/>
    <s v="O/06-03"/>
    <s v="Iroda"/>
    <x v="3"/>
    <s v="Gazdasági műszaki főigazgatóság"/>
    <s v="Kontrolling főosztály"/>
    <s v="Tz10"/>
    <n v="14.66"/>
    <n v="15.34"/>
    <n v="2.99"/>
    <n v="2.7"/>
    <s v="M_ÁLM"/>
    <x v="8"/>
    <s v="F_Üve"/>
    <n v="2.5"/>
    <n v="5.15"/>
    <n v="33.768000000000001"/>
    <n v="39.582000000000001"/>
    <n v="1.7592000000000001"/>
    <s v="Hasznos"/>
  </r>
  <r>
    <s v="O"/>
    <x v="3"/>
    <n v="3"/>
    <s v="O/06-03"/>
    <s v="Tárgyaló"/>
    <x v="3"/>
    <s v="Gazdasági műszaki főigazgatóság"/>
    <s v="Kontrolling főosztály"/>
    <s v="Tz10"/>
    <n v="16.72"/>
    <n v="19.05"/>
    <n v="2.99"/>
    <n v="2.7"/>
    <s v="M_ÁLM"/>
    <x v="8"/>
    <s v="F_Üve"/>
    <n v="2.5"/>
    <n v="0"/>
    <n v="48.935000000000002"/>
    <n v="45.143999999999998"/>
    <n v="2.0063999999999997"/>
    <s v="Hasznos"/>
  </r>
  <r>
    <s v="O"/>
    <x v="3"/>
    <n v="4"/>
    <s v="O/06-04"/>
    <s v="Iroda"/>
    <x v="3"/>
    <s v="Gazdasági műszaki főigazgatóság"/>
    <s v="Kontrolling főosztály"/>
    <s v="Tz10"/>
    <n v="14.56"/>
    <n v="16.27"/>
    <n v="2.99"/>
    <n v="2.7"/>
    <s v="M_ÁLM"/>
    <x v="8"/>
    <s v="F_Üve"/>
    <n v="2.5"/>
    <n v="5.15"/>
    <n v="36.279000000000003"/>
    <n v="39.312000000000005"/>
    <n v="1.7472000000000001"/>
    <s v="Hasznos"/>
  </r>
  <r>
    <s v="O"/>
    <x v="3"/>
    <n v="4"/>
    <s v="O/06-04"/>
    <s v="Iroda"/>
    <x v="3"/>
    <s v="Gazdasági műszaki főigazgatóság"/>
    <s v="Bér és Munkaügyi főosztály"/>
    <s v="Tz10"/>
    <n v="14.44"/>
    <n v="15.24"/>
    <n v="2.99"/>
    <n v="2.7"/>
    <s v="M_ÁLM"/>
    <x v="8"/>
    <s v="F_Üve"/>
    <n v="4.63"/>
    <n v="5.15"/>
    <n v="31.368000000000002"/>
    <n v="38.988"/>
    <n v="1.7328000000000001"/>
    <s v="Hasznos"/>
  </r>
  <r>
    <s v="O"/>
    <x v="3"/>
    <n v="4"/>
    <s v="O/06-04"/>
    <s v="Irattár"/>
    <x v="3"/>
    <s v="Gazdasági műszaki főigazgatóság"/>
    <s v="Bér és Munkaügyi főosztály"/>
    <s v="Tz10"/>
    <n v="25.74"/>
    <n v="22.26"/>
    <n v="2.99"/>
    <n v="2.5"/>
    <s v="M_ÁLM"/>
    <x v="2"/>
    <s v="F_Üve"/>
    <n v="2.13"/>
    <n v="0"/>
    <n v="53.52"/>
    <n v="64.349999999999994"/>
    <n v="3.0888"/>
    <s v="Hasznos"/>
  </r>
  <r>
    <s v="O"/>
    <x v="3"/>
    <n v="4"/>
    <s v="O/06-04"/>
    <s v="Iroda"/>
    <x v="3"/>
    <s v="Gazdasági műszaki főigazgatóság"/>
    <s v="Bér és Munkaügyi főosztály"/>
    <s v="Tz10"/>
    <n v="14.78"/>
    <n v="16.37"/>
    <n v="2.99"/>
    <n v="2.7"/>
    <s v="M_ÁLM"/>
    <x v="8"/>
    <s v="F_Üve"/>
    <n v="4.63"/>
    <n v="5.15"/>
    <n v="34.419000000000004"/>
    <n v="39.905999999999999"/>
    <n v="1.7735999999999998"/>
    <s v="Hasznos"/>
  </r>
  <r>
    <s v="O"/>
    <x v="3"/>
    <n v="4"/>
    <s v="O/06-04"/>
    <s v="Iroda"/>
    <x v="3"/>
    <s v="Gazdasági műszaki főigazgatóság"/>
    <s v="Bér és Munkaügyi főosztály"/>
    <s v="Tz10"/>
    <n v="33.74"/>
    <n v="25.73"/>
    <n v="2.99"/>
    <n v="2.7"/>
    <s v="M_ÁLM"/>
    <x v="8"/>
    <s v="F_Üve"/>
    <n v="4.63"/>
    <n v="11.09"/>
    <n v="53.751000000000005"/>
    <n v="91.098000000000013"/>
    <n v="4.0488"/>
    <s v="Hasznos"/>
  </r>
  <r>
    <s v="O"/>
    <x v="3"/>
    <n v="4"/>
    <s v="O/06-04"/>
    <s v="Iroda"/>
    <x v="3"/>
    <s v="Gazdasági műszaki főigazgatóság"/>
    <s v="Bér és Munkaügyi főosztály"/>
    <s v="Tz10"/>
    <n v="14.57"/>
    <n v="16.27"/>
    <n v="2.99"/>
    <n v="2.7"/>
    <s v="M_ÁLM"/>
    <x v="8"/>
    <s v="F_Üve"/>
    <n v="4.63"/>
    <n v="5.15"/>
    <n v="34.149000000000001"/>
    <n v="39.339000000000006"/>
    <n v="1.7484"/>
    <s v="Hasznos"/>
  </r>
  <r>
    <s v="O"/>
    <x v="3"/>
    <n v="4"/>
    <s v="O/06-04"/>
    <s v="Iroda"/>
    <x v="3"/>
    <s v="Gazdasági műszaki főigazgatóság"/>
    <s v="Bér és Munkaügyi főosztály"/>
    <s v="Tz10"/>
    <n v="14.65"/>
    <n v="15.34"/>
    <n v="2.99"/>
    <n v="2.7"/>
    <s v="M_ÁLM"/>
    <x v="8"/>
    <s v="F_Üve"/>
    <n v="2.5"/>
    <n v="5.15"/>
    <n v="33.768000000000001"/>
    <n v="39.555000000000007"/>
    <n v="1.758"/>
    <s v="Hasznos"/>
  </r>
  <r>
    <s v="O"/>
    <x v="3"/>
    <n v="6"/>
    <s v="O/06-06"/>
    <s v="Iroda"/>
    <x v="3"/>
    <s v="Gazdasági műszaki főigazgatóság"/>
    <s v="Pénzügyi és Szv. Főosztály"/>
    <s v="Tz10"/>
    <n v="30.89"/>
    <n v="24.56"/>
    <n v="2.99"/>
    <n v="2.7"/>
    <s v="M_ÁLM"/>
    <x v="8"/>
    <s v="F_Üve"/>
    <n v="2.5"/>
    <n v="31.75"/>
    <n v="32.061999999999998"/>
    <n v="83.403000000000006"/>
    <n v="3.7067999999999999"/>
    <s v="Hasznos"/>
  </r>
  <r>
    <s v="O"/>
    <x v="3"/>
    <n v="6"/>
    <s v="O/06-06"/>
    <s v="Iroda"/>
    <x v="3"/>
    <s v="Gazdasági műszaki főigazgatóság"/>
    <s v="Pénzügyi és Szv. Főosztály"/>
    <s v="Tz10"/>
    <n v="25.86"/>
    <n v="22.32"/>
    <n v="2.99"/>
    <n v="2.7"/>
    <s v="M_ÁLM"/>
    <x v="8"/>
    <s v="F_Üve"/>
    <n v="4.63"/>
    <n v="5.52"/>
    <n v="50.114000000000004"/>
    <n v="69.822000000000003"/>
    <n v="3.1031999999999997"/>
    <s v="Hasznos"/>
  </r>
  <r>
    <s v="O"/>
    <x v="3"/>
    <n v="6"/>
    <s v="O/06-06"/>
    <s v="Iroda"/>
    <x v="3"/>
    <s v="Gazdasági műszaki főigazgatóság"/>
    <s v="Pénzügyi és Szv. Főosztály"/>
    <s v="Tz10"/>
    <n v="45.75"/>
    <n v="28.12"/>
    <n v="2.99"/>
    <n v="2.7"/>
    <s v="M_ÁLM"/>
    <x v="8"/>
    <s v="F_Üve"/>
    <n v="2.13"/>
    <n v="11.04"/>
    <n v="62.754000000000012"/>
    <n v="123.52500000000001"/>
    <n v="5.49"/>
    <s v="Hasznos"/>
  </r>
  <r>
    <s v="O"/>
    <x v="3"/>
    <n v="6"/>
    <s v="O/06-06"/>
    <s v="Iroda"/>
    <x v="3"/>
    <s v="Gazdasági műszaki főigazgatóság"/>
    <s v="Pénzügyi és Szv. Főosztály"/>
    <s v="Tz10"/>
    <n v="19.68"/>
    <n v="18.63"/>
    <n v="2.99"/>
    <n v="2.7"/>
    <s v="M_ÁLM"/>
    <x v="8"/>
    <s v="F_Üve"/>
    <n v="2.5"/>
    <n v="5.52"/>
    <n v="42.281000000000006"/>
    <n v="53.136000000000003"/>
    <n v="2.3616000000000001"/>
    <s v="Hasznos"/>
  </r>
  <r>
    <s v="O"/>
    <x v="3"/>
    <n v="7"/>
    <s v="O/06-07"/>
    <s v="Iroda"/>
    <x v="3"/>
    <s v="Gazdasági műszaki főigazgatóság"/>
    <s v="Pénzügyi és Szv. Főosztály"/>
    <s v="Tz10"/>
    <n v="17.71"/>
    <n v="18.309999999999999"/>
    <n v="2.99"/>
    <n v="2.7"/>
    <s v="M_ÁLM"/>
    <x v="8"/>
    <s v="F_Üve"/>
    <n v="2.5"/>
    <n v="5.52"/>
    <n v="41.417000000000002"/>
    <n v="47.817000000000007"/>
    <n v="2.1252"/>
    <s v="Hasznos"/>
  </r>
  <r>
    <s v="O"/>
    <x v="3"/>
    <n v="7"/>
    <s v="O/06-07"/>
    <s v="Iroda"/>
    <x v="3"/>
    <s v="Gazdasági műszaki főigazgatóság"/>
    <s v="Pénzügyi és Szv. Főosztály"/>
    <s v="Tz10"/>
    <n v="21.78"/>
    <n v="19.75"/>
    <n v="2.99"/>
    <n v="2.7"/>
    <s v="M_ÁLM"/>
    <x v="8"/>
    <s v="F_Üve"/>
    <n v="4.63"/>
    <n v="5.52"/>
    <n v="43.174999999999997"/>
    <n v="58.806000000000004"/>
    <n v="2.6135999999999999"/>
    <s v="Hasznos"/>
  </r>
  <r>
    <s v="O"/>
    <x v="3"/>
    <n v="7"/>
    <s v="O/06-07"/>
    <s v="Fénymásoló"/>
    <x v="3"/>
    <s v="Gazdasági műszaki főigazgatóság"/>
    <s v="Pénzügyi és Szv. Főosztály"/>
    <s v="Tz10"/>
    <n v="20.92"/>
    <n v="19.78"/>
    <n v="2.99"/>
    <n v="2.7"/>
    <s v="M_ÁLM"/>
    <x v="8"/>
    <s v="F_Üve"/>
    <n v="2.5"/>
    <n v="0"/>
    <n v="50.906000000000006"/>
    <n v="56.484000000000009"/>
    <n v="2.5104000000000002"/>
    <s v="Hasznos"/>
  </r>
  <r>
    <s v="O"/>
    <x v="3"/>
    <n v="7"/>
    <s v="O/06-07"/>
    <s v="Iroda"/>
    <x v="3"/>
    <s v="Gazdasági műszaki főigazgatóság"/>
    <s v="Pénzügyi és Szv. Főosztály"/>
    <s v="Tz10"/>
    <n v="19.600000000000001"/>
    <n v="20.6"/>
    <n v="2.99"/>
    <n v="2.7"/>
    <s v="M_ÁLM"/>
    <x v="8"/>
    <s v="F_Üve"/>
    <n v="2.13"/>
    <n v="5.52"/>
    <n v="47.97"/>
    <n v="52.920000000000009"/>
    <n v="2.3520000000000003"/>
    <s v="Hasznos"/>
  </r>
  <r>
    <s v="O"/>
    <x v="3"/>
    <n v="7"/>
    <s v="O/06-07"/>
    <s v="Iroda"/>
    <x v="3"/>
    <s v="Gazdasági műszaki főigazgatóság"/>
    <s v="Pénzügyi és Szv. Főosztály"/>
    <s v="Tz10"/>
    <n v="28.37"/>
    <n v="25.83"/>
    <n v="2.99"/>
    <n v="2.7"/>
    <s v="M_ÁLM"/>
    <x v="8"/>
    <s v="F_Üve"/>
    <n v="2.5"/>
    <n v="5.52"/>
    <n v="61.721000000000004"/>
    <n v="76.599000000000004"/>
    <n v="3.4043999999999999"/>
    <s v="Hasznos"/>
  </r>
  <r>
    <s v="O"/>
    <x v="3"/>
    <n v="7"/>
    <s v="O/06-07"/>
    <s v="Iroda"/>
    <x v="3"/>
    <s v="Gazdasági műszaki főigazgatóság"/>
    <s v="Pénzügyi és Szv. Főosztály"/>
    <s v="Tz10"/>
    <n v="26.61"/>
    <n v="22.64"/>
    <n v="2.99"/>
    <n v="2.7"/>
    <s v="M_ÁLM"/>
    <x v="8"/>
    <s v="F_Üve"/>
    <n v="2.5"/>
    <n v="5.52"/>
    <n v="53.108000000000004"/>
    <n v="71.847000000000008"/>
    <n v="3.1932"/>
    <s v="Hasznos"/>
  </r>
  <r>
    <s v="O"/>
    <x v="3"/>
    <n v="8"/>
    <s v="O/06-08"/>
    <s v="Iroda"/>
    <x v="3"/>
    <s v="Gazdasági műszaki főigazgatóság"/>
    <s v="Pénzügyi és Szv. Főosztály"/>
    <s v="Tz10"/>
    <n v="24.72"/>
    <n v="20.49"/>
    <n v="2.99"/>
    <n v="2.7"/>
    <s v="M_ÁLM"/>
    <x v="8"/>
    <s v="F_Üve"/>
    <n v="2.5"/>
    <n v="0"/>
    <n v="52.823"/>
    <n v="66.744"/>
    <n v="2.9663999999999997"/>
    <s v="Hasznos"/>
  </r>
  <r>
    <s v="O"/>
    <x v="3"/>
    <n v="8"/>
    <s v="O/06-08"/>
    <s v="Iroda"/>
    <x v="3"/>
    <s v="Gazdasági műszaki főigazgatóság"/>
    <s v="Pénzügyi és Szv. Főosztály"/>
    <s v="Tz10"/>
    <n v="33.01"/>
    <n v="23.31"/>
    <n v="2.99"/>
    <n v="2.7"/>
    <s v="M_ÁLM"/>
    <x v="8"/>
    <s v="F_Üve"/>
    <n v="4.63"/>
    <n v="0"/>
    <n v="58.306999999999995"/>
    <n v="89.126999999999995"/>
    <n v="3.9611999999999998"/>
    <s v="Hasznos"/>
  </r>
  <r>
    <s v="O"/>
    <x v="3"/>
    <n v="8"/>
    <s v="O/06-08"/>
    <s v="Iroda"/>
    <x v="3"/>
    <s v="Gazdasági műszaki főigazgatóság"/>
    <s v="Pénzügyi és Szv. Főosztály"/>
    <s v="Tz10"/>
    <n v="16.84"/>
    <n v="17.989999999999998"/>
    <n v="2.99"/>
    <n v="2.7"/>
    <s v="M_ÁLM"/>
    <x v="8"/>
    <s v="F_Üve"/>
    <n v="0"/>
    <n v="0"/>
    <n v="48.573"/>
    <n v="45.468000000000004"/>
    <n v="2.0207999999999999"/>
    <s v="Hasznos"/>
  </r>
  <r>
    <s v="O"/>
    <x v="3"/>
    <n v="8"/>
    <s v="O/06-08"/>
    <s v="Iroda"/>
    <x v="3"/>
    <s v="Gazdasági műszaki főigazgatóság"/>
    <s v="Pénzügyi és Szv. Főosztály"/>
    <s v="Tz10"/>
    <n v="16.86"/>
    <n v="18.010000000000002"/>
    <n v="2.99"/>
    <n v="2.7"/>
    <s v="M_ÁLM"/>
    <x v="8"/>
    <s v="F_Üve"/>
    <n v="4.25"/>
    <n v="0"/>
    <n v="44.37700000000001"/>
    <n v="45.521999999999998"/>
    <n v="2.0232000000000001"/>
    <s v="Hasznos"/>
  </r>
  <r>
    <s v="O"/>
    <x v="3"/>
    <n v="8"/>
    <s v="O/06-08"/>
    <s v="Iroda"/>
    <x v="3"/>
    <s v="Gazdasági műszaki főigazgatóság"/>
    <s v="Pénzügyi és Szv. Főosztály"/>
    <s v="Tz10"/>
    <n v="19.28"/>
    <n v="18.88"/>
    <n v="2.99"/>
    <n v="2.7"/>
    <s v="M_ÁLM"/>
    <x v="8"/>
    <s v="F_Üve"/>
    <n v="4.63"/>
    <n v="0"/>
    <n v="46.345999999999997"/>
    <n v="52.056000000000004"/>
    <n v="2.3136000000000001"/>
    <s v="Hasznos"/>
  </r>
  <r>
    <s v="O"/>
    <x v="3"/>
    <n v="8"/>
    <s v="O/06-08"/>
    <s v="Iroda"/>
    <x v="3"/>
    <s v="Gazdasági műszaki főigazgatóság"/>
    <s v="Pénzügyi és Szv. Főosztály"/>
    <s v="Tz10"/>
    <n v="20.52"/>
    <n v="21"/>
    <n v="2.99"/>
    <n v="2.7"/>
    <s v="M_ÁLM"/>
    <x v="8"/>
    <s v="F_Üve"/>
    <n v="2.5"/>
    <n v="0"/>
    <n v="54.2"/>
    <n v="55.404000000000003"/>
    <n v="2.4624000000000001"/>
    <s v="Hasznos"/>
  </r>
  <r>
    <s v="O"/>
    <x v="3"/>
    <n v="8"/>
    <s v="O/06-08"/>
    <s v="Iroda"/>
    <x v="3"/>
    <s v="Gazdasági műszaki főigazgatóság"/>
    <s v="Pénzügyi és Szv. Főosztály"/>
    <s v="Tz10"/>
    <n v="17.059999999999999"/>
    <n v="18.07"/>
    <n v="2.99"/>
    <n v="2.7"/>
    <s v="M_ÁLM"/>
    <x v="8"/>
    <s v="F_Üve"/>
    <n v="2.5"/>
    <n v="0"/>
    <n v="46.289000000000001"/>
    <n v="46.061999999999998"/>
    <n v="2.0471999999999997"/>
    <s v="Hasznos"/>
  </r>
  <r>
    <s v="O"/>
    <x v="3"/>
    <n v="8"/>
    <s v="O/06-08"/>
    <s v="Irattár"/>
    <x v="3"/>
    <s v="Gazdasági műszaki főigazgatóság"/>
    <s v="Pénzügyi és Szv. Főosztály"/>
    <s v="Tz10"/>
    <n v="22.91"/>
    <n v="20.350000000000001"/>
    <n v="2.99"/>
    <n v="2.5"/>
    <s v="M_ÁLM"/>
    <x v="2"/>
    <s v="F_Üve"/>
    <n v="2.13"/>
    <n v="0"/>
    <n v="48.744999999999997"/>
    <n v="57.274999999999999"/>
    <n v="2.7492000000000001"/>
    <s v="Hasznos"/>
  </r>
  <r>
    <s v="O"/>
    <x v="7"/>
    <n v="2"/>
    <s v="O/07-02"/>
    <s v="Főigazgatói iroda"/>
    <x v="3"/>
    <s v="Gazdasági műszaki főigazgatóság"/>
    <s v="Főigazgató"/>
    <s v="Tz10"/>
    <n v="32.44"/>
    <n v="26.57"/>
    <n v="4.45"/>
    <n v="2.7"/>
    <s v="M_ÁLM"/>
    <x v="8"/>
    <s v="F_Üve"/>
    <n v="2.13"/>
    <n v="12.83"/>
    <n v="56.779000000000011"/>
    <n v="87.587999999999994"/>
    <n v="3.8927999999999998"/>
    <s v="Hasznos"/>
  </r>
  <r>
    <s v="O"/>
    <x v="7"/>
    <n v="4"/>
    <s v="O/07-04"/>
    <s v="Iroda"/>
    <x v="3"/>
    <s v="Gazdasági műszaki főigazgatóság"/>
    <s v="Főigazgató"/>
    <s v="Tz10"/>
    <n v="14.65"/>
    <n v="15.34"/>
    <n v="4.45"/>
    <n v="2.7"/>
    <s v="M_ÁLM"/>
    <x v="8"/>
    <s v="F_Üve"/>
    <n v="4.63"/>
    <n v="4.6900000000000004"/>
    <n v="32.097999999999999"/>
    <n v="39.555000000000007"/>
    <n v="1.758"/>
    <s v="Hasznos"/>
  </r>
  <r>
    <s v="O"/>
    <x v="7"/>
    <n v="5"/>
    <s v="O/07-05"/>
    <s v="Iroda"/>
    <x v="3"/>
    <s v="Gazdasági műszaki főigazgatóság"/>
    <s v="Főigazgató"/>
    <s v="Tz10"/>
    <n v="14.6"/>
    <n v="16.170000000000002"/>
    <n v="4.45"/>
    <n v="2.7"/>
    <s v="M_ÁLM"/>
    <x v="8"/>
    <s v="F_Üve"/>
    <n v="2.5"/>
    <n v="4.6900000000000004"/>
    <n v="36.469000000000008"/>
    <n v="39.42"/>
    <n v="1.7519999999999998"/>
    <s v="Hasznos"/>
  </r>
  <r>
    <s v="O"/>
    <x v="7"/>
    <n v="6"/>
    <s v="O/07-06"/>
    <s v="Tárgyaló"/>
    <x v="3"/>
    <s v="Gazdasági műszaki főigazgatóság"/>
    <s v="Műszaki főig. h."/>
    <s v="Tz10"/>
    <n v="29.19"/>
    <n v="23.24"/>
    <n v="4.45"/>
    <n v="2.7"/>
    <s v="M_ÁLM"/>
    <x v="8"/>
    <s v="F_Üve"/>
    <n v="2.5"/>
    <n v="9.39"/>
    <n v="50.857999999999997"/>
    <n v="78.813000000000002"/>
    <n v="3.5028000000000001"/>
    <s v="Hasznos"/>
  </r>
  <r>
    <s v="O"/>
    <x v="7"/>
    <n v="7"/>
    <s v="O/07-07"/>
    <s v="Iroda"/>
    <x v="3"/>
    <s v="Gazdasági műszaki főigazgatóság"/>
    <s v="Műszaki főig. h."/>
    <s v="Tz10"/>
    <n v="15.67"/>
    <n v="16.399999999999999"/>
    <n v="4.45"/>
    <n v="2.7"/>
    <s v="M_ÁLM"/>
    <x v="8"/>
    <s v="F_Üve"/>
    <n v="2.5"/>
    <n v="3.44"/>
    <n v="38.340000000000003"/>
    <n v="42.309000000000005"/>
    <n v="1.8803999999999998"/>
    <s v="Hasznos"/>
  </r>
  <r>
    <s v="O"/>
    <x v="7"/>
    <n v="7"/>
    <s v="O/07-07"/>
    <s v="Iroda"/>
    <x v="3"/>
    <s v="Gazdasági műszaki főigazgatóság"/>
    <s v="Műszaki főig. h."/>
    <s v="Tz10"/>
    <n v="14.07"/>
    <n v="15.35"/>
    <n v="4.45"/>
    <n v="2.7"/>
    <s v="M_ÁLM"/>
    <x v="8"/>
    <s v="F_Üve"/>
    <n v="2.5"/>
    <n v="1.72"/>
    <n v="37.225000000000001"/>
    <n v="37.989000000000004"/>
    <n v="1.6884000000000001"/>
    <s v="Hasznos"/>
  </r>
  <r>
    <s v="O"/>
    <x v="7"/>
    <n v="8"/>
    <s v="O/07-08"/>
    <s v="Iroda"/>
    <x v="3"/>
    <s v="Gazdasági műszaki főigazgatóság"/>
    <s v="Főigazgató"/>
    <s v="Tz10"/>
    <n v="16.579999999999998"/>
    <n v="16.98"/>
    <n v="4.45"/>
    <n v="2.7"/>
    <s v="M_ÁLM"/>
    <x v="8"/>
    <s v="F_Üve"/>
    <n v="2.5"/>
    <n v="1.72"/>
    <n v="41.626000000000005"/>
    <n v="44.765999999999998"/>
    <n v="1.9895999999999998"/>
    <s v="Hasznos"/>
  </r>
  <r>
    <s v="O"/>
    <x v="7"/>
    <n v="9"/>
    <s v="O/07-09"/>
    <s v="Iroda"/>
    <x v="3"/>
    <s v="Gazdasági műszaki főigazgatóság"/>
    <s v="Műszaki főig. h."/>
    <s v="Tz10"/>
    <n v="17.8"/>
    <n v="17.559999999999999"/>
    <n v="4.45"/>
    <n v="2.7"/>
    <s v="M_ÁLM"/>
    <x v="8"/>
    <s v="F_Üve"/>
    <n v="2.13"/>
    <n v="1.72"/>
    <n v="43.561999999999998"/>
    <n v="48.06"/>
    <n v="2.1360000000000001"/>
    <s v="Hasznos"/>
  </r>
  <r>
    <s v="O"/>
    <x v="7"/>
    <n v="10"/>
    <s v="O/07-10"/>
    <s v="Iroda"/>
    <x v="3"/>
    <s v="Gazdasági műszaki főigazgatóság"/>
    <s v="Műszaki főig. h."/>
    <s v="Tz10"/>
    <n v="20.149999999999999"/>
    <n v="18.29"/>
    <n v="4.45"/>
    <n v="2.7"/>
    <s v="M_ÁLM"/>
    <x v="8"/>
    <s v="F_Üve"/>
    <n v="6.75"/>
    <n v="3.44"/>
    <n v="39.193000000000005"/>
    <n v="54.405000000000001"/>
    <n v="2.4179999999999997"/>
    <s v="Hasznos"/>
  </r>
  <r>
    <s v="O"/>
    <x v="7"/>
    <n v="11"/>
    <s v="O/07-11"/>
    <s v="Iroda"/>
    <x v="3"/>
    <s v="Gazdasági műszaki főigazgatóság"/>
    <s v="Műszaki főig. h."/>
    <s v="Tz10"/>
    <n v="21.44"/>
    <n v="19.5"/>
    <n v="4.45"/>
    <n v="2.7"/>
    <s v="M_ÁLM"/>
    <x v="8"/>
    <s v="F_Üve"/>
    <n v="2.13"/>
    <n v="3.44"/>
    <n v="47.080000000000005"/>
    <n v="57.888000000000005"/>
    <n v="2.5728000000000004"/>
    <s v="Hasznos"/>
  </r>
  <r>
    <s v="O"/>
    <x v="7"/>
    <n v="13"/>
    <s v="O/07-13"/>
    <s v="Iroda"/>
    <x v="3"/>
    <s v="Gazdasági műszaki főigazgatóság"/>
    <s v="Műszaki főig. h."/>
    <s v="Tz10"/>
    <n v="14.28"/>
    <n v="15.23"/>
    <n v="3"/>
    <n v="2.7"/>
    <s v="M_ÁLM"/>
    <x v="8"/>
    <s v="F_Üve"/>
    <n v="2.5"/>
    <n v="0"/>
    <n v="38.621000000000002"/>
    <n v="38.555999999999997"/>
    <n v="1.7135999999999998"/>
    <s v="Hasznos"/>
  </r>
  <r>
    <s v="O"/>
    <x v="7"/>
    <n v="15"/>
    <s v="O/07-15"/>
    <s v="Iroda"/>
    <x v="3"/>
    <s v="Gazdasági műszaki főigazgatóság"/>
    <s v="Műszaki főig. h."/>
    <s v="Tz10"/>
    <n v="14.28"/>
    <n v="15.23"/>
    <n v="3"/>
    <n v="2.7"/>
    <s v="M_ÁLM"/>
    <x v="8"/>
    <s v="F_Üve"/>
    <n v="2.13"/>
    <n v="0"/>
    <n v="38.991"/>
    <n v="38.555999999999997"/>
    <n v="1.7135999999999998"/>
    <s v="Hasznos"/>
  </r>
  <r>
    <s v="O"/>
    <x v="7"/>
    <n v="16"/>
    <s v="O/07-16"/>
    <s v="Iroda"/>
    <x v="3"/>
    <s v="Gazdasági műszaki főigazgatóság"/>
    <s v="Műszaki főig. h."/>
    <s v="Tz10"/>
    <n v="20.77"/>
    <n v="19.420000000000002"/>
    <n v="3"/>
    <n v="2.7"/>
    <s v="M_ÁLM"/>
    <x v="8"/>
    <s v="F_Üve"/>
    <n v="2.5"/>
    <n v="0"/>
    <n v="49.934000000000005"/>
    <n v="56.079000000000001"/>
    <n v="2.4923999999999999"/>
    <s v="Hasznos"/>
  </r>
  <r>
    <s v="O"/>
    <x v="7"/>
    <n v="17"/>
    <s v="O/07-17"/>
    <s v="Titkárság"/>
    <x v="3"/>
    <s v="Gazdasági műszaki főigazgatóság"/>
    <s v="Műszaki főig. h."/>
    <s v="Tz10"/>
    <n v="14.28"/>
    <n v="15.23"/>
    <n v="3"/>
    <n v="2.7"/>
    <s v="M_ÁLM"/>
    <x v="8"/>
    <s v="F_Üve"/>
    <n v="4.63"/>
    <n v="0"/>
    <n v="36.491"/>
    <n v="38.555999999999997"/>
    <n v="1.7135999999999998"/>
    <s v="Hasznos"/>
  </r>
  <r>
    <s v="O"/>
    <x v="7"/>
    <n v="18"/>
    <s v="O/07-18"/>
    <s v="Iroda"/>
    <x v="3"/>
    <s v="Gazdasági műszaki főigazgatóság"/>
    <s v="Műszaki főig. h."/>
    <s v="Tz10"/>
    <n v="18.09"/>
    <n v="18.440000000000001"/>
    <n v="3"/>
    <n v="2.7"/>
    <s v="M_ÁLM"/>
    <x v="8"/>
    <s v="F_Üve"/>
    <n v="2.5"/>
    <n v="0"/>
    <n v="47.288000000000004"/>
    <n v="48.843000000000004"/>
    <n v="2.1707999999999998"/>
    <s v="Hasznos"/>
  </r>
  <r>
    <s v="O"/>
    <x v="7"/>
    <n v="19"/>
    <s v="O/07-19"/>
    <s v="Iroda"/>
    <x v="3"/>
    <s v="Gazdasági műszaki főigazgatóság"/>
    <s v="Műszaki főig. h."/>
    <s v="Tz10"/>
    <n v="14.28"/>
    <n v="15.23"/>
    <n v="3"/>
    <n v="2.7"/>
    <s v="M_ÁLM"/>
    <x v="8"/>
    <s v="F_Üve"/>
    <n v="4.63"/>
    <n v="0"/>
    <n v="36.491"/>
    <n v="38.555999999999997"/>
    <n v="1.7135999999999998"/>
    <s v="Hasznos"/>
  </r>
  <r>
    <s v="O"/>
    <x v="7"/>
    <n v="20"/>
    <s v="O/07-20"/>
    <s v="Iroda"/>
    <x v="3"/>
    <s v="Gazdasági műszaki főigazgatóság"/>
    <s v="Műszaki főig. h."/>
    <s v="Tz10"/>
    <n v="18.09"/>
    <n v="18.440000000000001"/>
    <n v="3"/>
    <n v="2.7"/>
    <s v="M_ÁLM"/>
    <x v="8"/>
    <s v="F_Üve"/>
    <n v="2.5"/>
    <n v="0"/>
    <n v="47.288000000000004"/>
    <n v="48.843000000000004"/>
    <n v="2.1707999999999998"/>
    <s v="Hasznos"/>
  </r>
  <r>
    <s v="O"/>
    <x v="7"/>
    <n v="21"/>
    <s v="O/07-21"/>
    <s v="Iroda"/>
    <x v="3"/>
    <s v="Gazdasági műszaki főigazgatóság"/>
    <s v="Műszaki főig. h."/>
    <s v="Tz10"/>
    <n v="29.95"/>
    <n v="23.51"/>
    <n v="3"/>
    <n v="2.7"/>
    <s v="M_ÁLM"/>
    <x v="8"/>
    <s v="F_Üve"/>
    <n v="4.63"/>
    <n v="0"/>
    <n v="58.847000000000008"/>
    <n v="80.865000000000009"/>
    <n v="3.5939999999999999"/>
    <s v="Hasznos"/>
  </r>
  <r>
    <s v="O"/>
    <x v="7"/>
    <n v="22"/>
    <s v="O/07-22"/>
    <s v="Iroda"/>
    <x v="3"/>
    <s v="Gazdasági műszaki főigazgatóság"/>
    <s v="Műszaki főig. h."/>
    <s v="Tz10"/>
    <n v="38.369999999999997"/>
    <n v="26.63"/>
    <n v="3"/>
    <n v="2.7"/>
    <s v="M_ÁLM"/>
    <x v="8"/>
    <s v="F_Üve"/>
    <n v="2.5"/>
    <n v="0"/>
    <n v="69.400999999999996"/>
    <n v="103.599"/>
    <n v="4.6043999999999992"/>
    <s v="Hasznos"/>
  </r>
  <r>
    <s v="O"/>
    <x v="6"/>
    <n v="0"/>
    <s v="O/05-00"/>
    <s v="Közlekedő"/>
    <x v="5"/>
    <s v="Kieg. területek főiskola"/>
    <s v="Közlekedők"/>
    <s v="Tz10"/>
    <n v="100.73"/>
    <n v="73.069999999999993"/>
    <n v="3.03"/>
    <n v="2.5"/>
    <s v="M_ÁLM"/>
    <x v="8"/>
    <s v="F_Kő"/>
    <n v="45.75"/>
    <n v="0"/>
    <n v="136.92499999999998"/>
    <n v="251.82500000000002"/>
    <n v="12.0876"/>
    <s v="Egyéb"/>
  </r>
  <r>
    <s v="O"/>
    <x v="6"/>
    <n v="0"/>
    <s v="O/05-00"/>
    <s v="Közlekedő"/>
    <x v="5"/>
    <s v="Kieg. területek főiskola"/>
    <s v="Közlekedők"/>
    <s v="Tz10"/>
    <n v="140.72"/>
    <n v="88.71"/>
    <n v="3.03"/>
    <n v="2.5"/>
    <s v="M_ÁLM"/>
    <x v="8"/>
    <s v="F_Kő"/>
    <n v="55.23"/>
    <n v="6.36"/>
    <n v="160.18499999999997"/>
    <n v="351.8"/>
    <n v="16.886399999999998"/>
    <s v="Egyéb"/>
  </r>
  <r>
    <s v="O"/>
    <x v="6"/>
    <n v="0"/>
    <s v="O/05-00"/>
    <s v="Közlekedő"/>
    <x v="5"/>
    <s v="Kieg. területek főiskola"/>
    <s v="Közlekedők"/>
    <s v="Tz10"/>
    <n v="126.66"/>
    <n v="84.69"/>
    <n v="3.03"/>
    <n v="2.5"/>
    <s v="M_ÁLM"/>
    <x v="8"/>
    <s v="F_Kő"/>
    <n v="47"/>
    <n v="0"/>
    <n v="164.72499999999999"/>
    <n v="316.64999999999998"/>
    <n v="15.199200000000001"/>
    <s v="Egyéb"/>
  </r>
  <r>
    <s v="O"/>
    <x v="6"/>
    <n v="9"/>
    <s v="O/05-09"/>
    <s v="Férfi mosdó"/>
    <x v="5"/>
    <s v="Kieg. területek főiskola"/>
    <s v="Szociális helyiségek"/>
    <s v="Tz10"/>
    <n v="3.39"/>
    <n v="7.63"/>
    <n v="2.99"/>
    <n v="2.5"/>
    <s v="M_IMP"/>
    <x v="2"/>
    <s v="F_CSP"/>
    <n v="3.72"/>
    <n v="0"/>
    <n v="15.354999999999999"/>
    <n v="8.4749999999999996"/>
    <n v="0.40679999999999999"/>
    <s v="Egyéb"/>
  </r>
  <r>
    <s v="O"/>
    <x v="6"/>
    <n v="9"/>
    <s v="O/05-09"/>
    <s v="Takarítóeszköz tároló"/>
    <x v="5"/>
    <s v="Kieg. területek főiskola"/>
    <s v="Szociális helyiségek"/>
    <s v="Tz10"/>
    <n v="2.83"/>
    <n v="6.83"/>
    <n v="2.99"/>
    <n v="2.5"/>
    <s v="M_IMP"/>
    <x v="2"/>
    <s v="F_Üve"/>
    <n v="2.12"/>
    <n v="0"/>
    <n v="14.954999999999998"/>
    <n v="7.0750000000000002"/>
    <n v="0.33960000000000001"/>
    <s v="Egyéb"/>
  </r>
  <r>
    <s v="O"/>
    <x v="6"/>
    <n v="9"/>
    <s v="O/05-09"/>
    <s v="Női mosdó"/>
    <x v="5"/>
    <s v="Kieg. területek főiskola"/>
    <s v="Szociális helyiségek"/>
    <s v="Tz10"/>
    <n v="2.84"/>
    <n v="6.84"/>
    <n v="2.99"/>
    <n v="2.5"/>
    <s v="M_IMP"/>
    <x v="2"/>
    <s v="F_CSP"/>
    <n v="3.72"/>
    <n v="0"/>
    <n v="13.38"/>
    <n v="7.1"/>
    <n v="0.34079999999999999"/>
    <s v="Egyéb"/>
  </r>
  <r>
    <s v="O"/>
    <x v="6"/>
    <n v="9"/>
    <s v="O/05-09"/>
    <s v="Női wc"/>
    <x v="5"/>
    <s v="Kieg. területek főiskola"/>
    <s v="Szociális helyiségek"/>
    <s v="Tz10"/>
    <n v="3.7"/>
    <n v="7.7"/>
    <n v="2.99"/>
    <n v="2.5"/>
    <s v="M_IMP"/>
    <x v="2"/>
    <s v="F_CSP"/>
    <n v="5.05"/>
    <n v="0"/>
    <n v="14.2"/>
    <n v="9.25"/>
    <n v="0.44400000000000006"/>
    <s v="Egyéb"/>
  </r>
  <r>
    <s v="O"/>
    <x v="6"/>
    <n v="9"/>
    <s v="O/05-09"/>
    <s v="Női wc"/>
    <x v="5"/>
    <s v="Kieg. területek főiskola"/>
    <s v="Szociális helyiségek"/>
    <s v="Tz10"/>
    <n v="0.96"/>
    <n v="3.95"/>
    <n v="2.99"/>
    <n v="2.5"/>
    <s v="M_IMP"/>
    <x v="2"/>
    <s v="F_CSP"/>
    <n v="1.59"/>
    <n v="0"/>
    <n v="8.2850000000000001"/>
    <n v="2.4"/>
    <n v="0.1152"/>
    <s v="Egyéb"/>
  </r>
  <r>
    <s v="O"/>
    <x v="6"/>
    <n v="9"/>
    <s v="O/05-09"/>
    <s v="Női wc"/>
    <x v="5"/>
    <s v="Kieg. területek főiskola"/>
    <s v="Szociális helyiségek"/>
    <s v="Tz10"/>
    <n v="0.96"/>
    <n v="3.95"/>
    <n v="2.99"/>
    <n v="2.5"/>
    <s v="M_IMP"/>
    <x v="2"/>
    <s v="F_CSP"/>
    <n v="1.59"/>
    <n v="0"/>
    <n v="8.2850000000000001"/>
    <n v="2.4"/>
    <n v="0.1152"/>
    <s v="Egyéb"/>
  </r>
  <r>
    <s v="O"/>
    <x v="6"/>
    <n v="9"/>
    <s v="O/05-09"/>
    <s v="Férfi wc"/>
    <x v="5"/>
    <s v="Kieg. területek főiskola"/>
    <s v="Szociális helyiségek"/>
    <s v="Tz10"/>
    <n v="3.3"/>
    <n v="8.5"/>
    <n v="2.99"/>
    <n v="2.5"/>
    <s v="M_IMP"/>
    <x v="2"/>
    <s v="F_CSP"/>
    <n v="3.45"/>
    <n v="0"/>
    <n v="17.8"/>
    <n v="8.25"/>
    <n v="0.39599999999999996"/>
    <s v="Egyéb"/>
  </r>
  <r>
    <s v="O"/>
    <x v="6"/>
    <n v="10"/>
    <s v="O/05-10"/>
    <s v="Férfi wc"/>
    <x v="5"/>
    <s v="Kieg. területek főiskola"/>
    <s v="Szociális helyiségek"/>
    <s v="Tz10"/>
    <n v="0.94"/>
    <n v="3.9"/>
    <n v="2.99"/>
    <n v="2.5"/>
    <s v="M_IMP"/>
    <x v="2"/>
    <s v="F_CSP"/>
    <n v="1.59"/>
    <n v="0"/>
    <n v="8.16"/>
    <n v="2.3499999999999996"/>
    <n v="0.1128"/>
    <s v="Egyéb"/>
  </r>
  <r>
    <s v="O"/>
    <x v="6"/>
    <n v="10"/>
    <s v="O/05-10"/>
    <s v="Teakonyha"/>
    <x v="5"/>
    <s v="Kieg. területek főiskola"/>
    <s v="Szociális helyiségek"/>
    <s v="Tz10"/>
    <n v="8.76"/>
    <n v="11.94"/>
    <n v="2.99"/>
    <n v="2.5"/>
    <s v="M_ÁLM"/>
    <x v="2"/>
    <s v="F_Fes, F_Gumi"/>
    <n v="3.72"/>
    <n v="0"/>
    <n v="26.13"/>
    <n v="21.9"/>
    <n v="1.0512000000000001"/>
    <s v="Egyéb"/>
  </r>
  <r>
    <s v="O"/>
    <x v="6"/>
    <n v="10"/>
    <s v="O/05-10"/>
    <s v="Akadálymentes wc"/>
    <x v="5"/>
    <s v="Kieg. területek főiskola"/>
    <s v="Szociális helyiségek"/>
    <s v="Tz10"/>
    <n v="3.33"/>
    <n v="7.34"/>
    <n v="3.03"/>
    <n v="2.5"/>
    <s v="M_IMP"/>
    <x v="2"/>
    <s v="F_Csb"/>
    <n v="2.13"/>
    <n v="0"/>
    <n v="16.220000000000002"/>
    <n v="8.3249999999999993"/>
    <n v="0.39960000000000001"/>
    <s v="Egyéb"/>
  </r>
  <r>
    <s v="O"/>
    <x v="6"/>
    <n v="10"/>
    <s v="O/05-10"/>
    <s v="Női mosdó"/>
    <x v="5"/>
    <s v="Kieg. területek főiskola"/>
    <s v="Szociális helyiségek"/>
    <s v="Tz10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6"/>
    <n v="10"/>
    <s v="O/05-10"/>
    <s v="Női wc"/>
    <x v="5"/>
    <s v="Kieg. területek főiskola"/>
    <s v="Szociális helyiségek"/>
    <s v="Tz10"/>
    <n v="3.96"/>
    <n v="9.64"/>
    <n v="3.03"/>
    <n v="2.5"/>
    <s v="M_IMP"/>
    <x v="2"/>
    <s v="F_Csb"/>
    <n v="8.23"/>
    <n v="0"/>
    <n v="15.870000000000001"/>
    <n v="9.9"/>
    <n v="0.47519999999999996"/>
    <s v="Egyéb"/>
  </r>
  <r>
    <s v="O"/>
    <x v="6"/>
    <n v="10"/>
    <s v="O/05-10"/>
    <s v="Női wc"/>
    <x v="5"/>
    <s v="Kieg. területek főiskola"/>
    <s v="Szociális helyiségek"/>
    <s v="Tz10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0"/>
    <s v="O/05-10"/>
    <s v="Női wc"/>
    <x v="5"/>
    <s v="Kieg. területek főiskola"/>
    <s v="Szociális helyiségek"/>
    <s v="Tz10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1"/>
    <s v="O/05-11"/>
    <s v="Női wc"/>
    <x v="5"/>
    <s v="Kieg. területek főiskola"/>
    <s v="Szociális helyiségek"/>
    <s v="Tz10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1"/>
    <s v="O/05-11"/>
    <s v="Női wc"/>
    <x v="5"/>
    <s v="Kieg. területek főiskola"/>
    <s v="Szociális helyiségek"/>
    <s v="Tz10"/>
    <n v="0.98"/>
    <n v="3.98"/>
    <n v="3.03"/>
    <n v="2.5"/>
    <s v="M_IMP"/>
    <x v="2"/>
    <s v="F_Csb"/>
    <n v="1.59"/>
    <n v="0"/>
    <n v="8.36"/>
    <n v="2.4500000000000002"/>
    <n v="0.1176"/>
    <s v="Egyéb"/>
  </r>
  <r>
    <s v="O"/>
    <x v="6"/>
    <n v="11"/>
    <s v="O/05-11"/>
    <s v="Férfi mosdó"/>
    <x v="5"/>
    <s v="Kieg. területek főiskola"/>
    <s v="Szociális helyiségek"/>
    <s v="Tz10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6"/>
    <n v="11"/>
    <s v="O/05-11"/>
    <s v="Férfi wc"/>
    <x v="5"/>
    <s v="Kieg. területek főiskola"/>
    <s v="Szociális helyiségek"/>
    <s v="Tz10"/>
    <n v="4.9800000000000004"/>
    <n v="10.76"/>
    <n v="3.03"/>
    <n v="2.5"/>
    <s v="M_IMP"/>
    <x v="2"/>
    <s v="F_Csb"/>
    <n v="5.05"/>
    <n v="0"/>
    <n v="21.849999999999998"/>
    <n v="12.450000000000001"/>
    <n v="0.59760000000000002"/>
    <s v="Egyéb"/>
  </r>
  <r>
    <s v="O"/>
    <x v="6"/>
    <n v="11"/>
    <s v="O/05-11"/>
    <s v="Férfi wc"/>
    <x v="5"/>
    <s v="Kieg. területek főiskola"/>
    <s v="Szociális helyiségek"/>
    <s v="Tz10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1"/>
    <s v="O/05-11"/>
    <s v="Férfi wc"/>
    <x v="5"/>
    <s v="Kieg. területek főiskola"/>
    <s v="Szociális helyiségek"/>
    <s v="Tz10"/>
    <n v="0.98"/>
    <n v="3.98"/>
    <n v="3.03"/>
    <n v="2.5"/>
    <s v="M_IMP"/>
    <x v="2"/>
    <s v="F_Csb"/>
    <n v="1.59"/>
    <n v="0"/>
    <n v="8.36"/>
    <n v="2.4500000000000002"/>
    <n v="0.1176"/>
    <s v="Egyéb"/>
  </r>
  <r>
    <s v="O"/>
    <x v="6"/>
    <n v="11"/>
    <s v="O/05-11"/>
    <s v="Teakonyha"/>
    <x v="5"/>
    <s v="Kieg. területek főiskola"/>
    <s v="Szociális helyiségek"/>
    <s v="Tz10"/>
    <n v="4.55"/>
    <n v="9.08"/>
    <n v="3.03"/>
    <n v="2.5"/>
    <s v="M_IMP"/>
    <x v="2"/>
    <s v="F_Fes, F_Gumi"/>
    <n v="2.13"/>
    <n v="0"/>
    <n v="20.57"/>
    <n v="11.375"/>
    <n v="0.54599999999999993"/>
    <s v="Egyéb"/>
  </r>
  <r>
    <s v="O"/>
    <x v="6"/>
    <n v="11"/>
    <s v="O/05-11"/>
    <s v="Teakonyha"/>
    <x v="5"/>
    <s v="Kieg. területek főiskola"/>
    <s v="Szociális helyiségek"/>
    <s v="Tz10"/>
    <n v="5.12"/>
    <n v="9.4499999999999993"/>
    <n v="3.03"/>
    <n v="2.5"/>
    <s v="M_IMP"/>
    <x v="2"/>
    <s v="F_Fes, F_Gumi"/>
    <n v="4.04"/>
    <n v="0"/>
    <n v="19.585000000000001"/>
    <n v="12.8"/>
    <n v="0.61439999999999995"/>
    <s v="Egyéb"/>
  </r>
  <r>
    <s v="O"/>
    <x v="3"/>
    <n v="0"/>
    <s v="O/06-00"/>
    <s v="Közlekedő"/>
    <x v="5"/>
    <s v="Kieg. területek főiskola"/>
    <s v="Közlekedők"/>
    <s v="Tz10"/>
    <n v="85.25"/>
    <n v="57.2"/>
    <n v="2.99"/>
    <n v="2.5"/>
    <s v="M_ÁLM"/>
    <x v="8"/>
    <s v="F_Kő"/>
    <n v="38.25"/>
    <n v="0"/>
    <n v="104.75"/>
    <n v="213.125"/>
    <n v="10.23"/>
    <s v="Egyéb"/>
  </r>
  <r>
    <s v="O"/>
    <x v="3"/>
    <n v="0"/>
    <s v="O/06-00"/>
    <s v="Közlekedő"/>
    <x v="5"/>
    <s v="Kieg. területek főiskola"/>
    <s v="Közlekedők"/>
    <s v="Tz10"/>
    <n v="119.22"/>
    <n v="94.43"/>
    <n v="2.99"/>
    <n v="2.5"/>
    <s v="M_ÁLM"/>
    <x v="8"/>
    <s v="F_Kő"/>
    <n v="19.59"/>
    <n v="2.52"/>
    <n v="213.965"/>
    <n v="298.05"/>
    <n v="14.306399999999998"/>
    <s v="Egyéb"/>
  </r>
  <r>
    <s v="O"/>
    <x v="3"/>
    <n v="1"/>
    <s v="O/06-01"/>
    <s v="Közlekedő"/>
    <x v="5"/>
    <s v="Kieg. terültek főiskola"/>
    <s v="Közlekedők"/>
    <s v="Tz10"/>
    <n v="96.05"/>
    <n v="114.13"/>
    <n v="2.99"/>
    <n v="2.5"/>
    <s v="M_ÁLM"/>
    <x v="8"/>
    <s v="F_Kő"/>
    <n v="57.26"/>
    <n v="0"/>
    <n v="228.065"/>
    <n v="240.125"/>
    <n v="11.526"/>
    <s v="Egyéb"/>
  </r>
  <r>
    <s v="O"/>
    <x v="3"/>
    <n v="8"/>
    <s v="O/06-08"/>
    <s v="Férfi mosdó"/>
    <x v="5"/>
    <s v="Kieg. területek főiskola"/>
    <s v="Szociális helyiségek"/>
    <s v="Tz10"/>
    <n v="3.39"/>
    <n v="7.63"/>
    <n v="2.99"/>
    <n v="2.5"/>
    <s v="M_IMP"/>
    <x v="2"/>
    <s v="F_CSP"/>
    <n v="3.72"/>
    <n v="0"/>
    <n v="15.354999999999999"/>
    <n v="8.4749999999999996"/>
    <n v="0.40679999999999999"/>
    <s v="Egyéb"/>
  </r>
  <r>
    <s v="O"/>
    <x v="3"/>
    <n v="9"/>
    <s v="O/06-09"/>
    <s v="Férfi wc"/>
    <x v="5"/>
    <s v="Kieg. területek főiskola"/>
    <s v="Szociális helyiségek"/>
    <s v="Tz10"/>
    <n v="3.3"/>
    <n v="8.5"/>
    <n v="2.99"/>
    <n v="2.5"/>
    <s v="M_IMP"/>
    <x v="2"/>
    <s v="F_CSP"/>
    <n v="3.45"/>
    <n v="0"/>
    <n v="17.8"/>
    <n v="8.25"/>
    <n v="0.39599999999999996"/>
    <s v="Egyéb"/>
  </r>
  <r>
    <s v="O"/>
    <x v="3"/>
    <n v="9"/>
    <s v="O/06-09"/>
    <s v="Női wc"/>
    <x v="5"/>
    <s v="Kieg. területek főiskola"/>
    <s v="Szociális helyiségek"/>
    <s v="Tz10"/>
    <n v="3.7"/>
    <n v="7.7"/>
    <n v="2.99"/>
    <n v="2.5"/>
    <s v="M_IMP"/>
    <x v="2"/>
    <s v="F_CSP"/>
    <n v="5.05"/>
    <n v="0"/>
    <n v="14.2"/>
    <n v="9.25"/>
    <n v="0.44400000000000006"/>
    <s v="Egyéb"/>
  </r>
  <r>
    <s v="O"/>
    <x v="3"/>
    <n v="9"/>
    <s v="O/06-09"/>
    <s v="Férfi wc"/>
    <x v="5"/>
    <s v="Kieg. területek főiskola"/>
    <s v="Szociális helyiségek"/>
    <s v="Tz10"/>
    <n v="0.94"/>
    <n v="3.9"/>
    <n v="2.99"/>
    <n v="2.5"/>
    <s v="M_IMP"/>
    <x v="2"/>
    <s v="F_CSP"/>
    <n v="1.59"/>
    <n v="0"/>
    <n v="8.16"/>
    <n v="2.3499999999999996"/>
    <n v="0.1128"/>
    <s v="Egyéb"/>
  </r>
  <r>
    <s v="O"/>
    <x v="3"/>
    <n v="9"/>
    <s v="O/06-09"/>
    <s v="Takarítóeszköz tároló"/>
    <x v="5"/>
    <s v="Kieg. területek főiskola"/>
    <s v="Szociális helyiségek"/>
    <s v="Tz10"/>
    <n v="2.83"/>
    <n v="6.83"/>
    <n v="2.99"/>
    <n v="2.5"/>
    <m/>
    <x v="2"/>
    <s v="F_Üve"/>
    <n v="2.12"/>
    <n v="0"/>
    <n v="14.954999999999998"/>
    <n v="7.0750000000000002"/>
    <n v="0.33960000000000001"/>
    <s v="Egyéb"/>
  </r>
  <r>
    <s v="O"/>
    <x v="3"/>
    <n v="9"/>
    <s v="O/06-09"/>
    <s v="Női mosdó"/>
    <x v="5"/>
    <s v="Kieg. területek főiskola"/>
    <s v="Szociális helyiségek"/>
    <s v="Tz10"/>
    <n v="2.84"/>
    <n v="6.84"/>
    <n v="2.99"/>
    <n v="2.5"/>
    <s v="M_IMP"/>
    <x v="2"/>
    <s v="F_CSP"/>
    <n v="3.72"/>
    <n v="0"/>
    <n v="13.38"/>
    <n v="7.1"/>
    <n v="0.34079999999999999"/>
    <s v="Egyéb"/>
  </r>
  <r>
    <s v="O"/>
    <x v="3"/>
    <n v="9"/>
    <s v="O/06-09"/>
    <s v="Női wc"/>
    <x v="5"/>
    <s v="Kieg. területek főiskola"/>
    <s v="Szociális helyiségek"/>
    <s v="Tz10"/>
    <n v="0.96"/>
    <n v="3.95"/>
    <n v="2.99"/>
    <n v="2.5"/>
    <s v="M_IMP"/>
    <x v="2"/>
    <s v="F_CSP"/>
    <n v="1.59"/>
    <n v="0"/>
    <n v="8.2850000000000001"/>
    <n v="2.4"/>
    <n v="0.1152"/>
    <s v="Egyéb"/>
  </r>
  <r>
    <s v="O"/>
    <x v="3"/>
    <n v="9"/>
    <s v="O/06-09"/>
    <s v="Női wc"/>
    <x v="5"/>
    <s v="Kieg. területek főiskola"/>
    <s v="Szociális helyiségek"/>
    <s v="Tz10"/>
    <n v="0.96"/>
    <n v="3.95"/>
    <n v="2.99"/>
    <n v="2.5"/>
    <s v="M_IMP"/>
    <x v="2"/>
    <s v="F_CSP"/>
    <n v="1.59"/>
    <n v="0"/>
    <n v="8.2850000000000001"/>
    <n v="2.4"/>
    <n v="0.1152"/>
    <s v="Egyéb"/>
  </r>
  <r>
    <s v="O"/>
    <x v="3"/>
    <n v="9"/>
    <s v="O/06-09"/>
    <s v="Teakonyha"/>
    <x v="5"/>
    <s v="Kieg. területek főiskola"/>
    <s v="Szociális helyiségek"/>
    <s v="Tz10"/>
    <n v="8.76"/>
    <n v="11.94"/>
    <n v="2.99"/>
    <n v="2.5"/>
    <s v="M_IMP"/>
    <x v="2"/>
    <s v="F_Fes"/>
    <n v="1.86"/>
    <n v="0"/>
    <n v="27.99"/>
    <n v="21.9"/>
    <n v="1.0512000000000001"/>
    <s v="Egyéb"/>
  </r>
  <r>
    <s v="O"/>
    <x v="3"/>
    <n v="9"/>
    <s v="O/06-09"/>
    <s v="Teakonyha"/>
    <x v="5"/>
    <s v="Kieg. területek főiskola"/>
    <s v="Szociális helyiségek"/>
    <s v="Tz10"/>
    <n v="8.7799999999999994"/>
    <n v="11.95"/>
    <n v="2.99"/>
    <n v="2.5"/>
    <s v="M_IMP"/>
    <x v="2"/>
    <s v="F_Fes"/>
    <n v="1.86"/>
    <n v="0"/>
    <n v="28.015000000000001"/>
    <n v="21.95"/>
    <n v="1.0535999999999999"/>
    <s v="Egyéb"/>
  </r>
  <r>
    <s v="O"/>
    <x v="3"/>
    <n v="10"/>
    <s v="O/06-10"/>
    <s v="Akadálymentes wc"/>
    <x v="5"/>
    <s v="Kieg. területek főiskola"/>
    <s v="Szociális helyiségek"/>
    <s v="Tz10"/>
    <n v="3.33"/>
    <n v="7.34"/>
    <n v="2.99"/>
    <n v="2.5"/>
    <s v="M_IMP"/>
    <x v="2"/>
    <s v="F_Csb"/>
    <n v="2.13"/>
    <n v="0"/>
    <n v="16.220000000000002"/>
    <n v="8.3249999999999993"/>
    <n v="0.39960000000000001"/>
    <s v="Egyéb"/>
  </r>
  <r>
    <s v="O"/>
    <x v="3"/>
    <n v="10"/>
    <s v="O/06-10"/>
    <s v="Női mosdó"/>
    <x v="5"/>
    <s v="Kieg. területek főiskola"/>
    <s v="Szociális helyiségek"/>
    <s v="Tz10"/>
    <n v="3.03"/>
    <n v="7.04"/>
    <n v="2.99"/>
    <n v="2.5"/>
    <s v="M_IMP"/>
    <x v="2"/>
    <s v="F_Csb"/>
    <n v="3.72"/>
    <n v="0"/>
    <n v="13.88"/>
    <n v="7.5749999999999993"/>
    <n v="0.36359999999999998"/>
    <s v="Egyéb"/>
  </r>
  <r>
    <s v="O"/>
    <x v="3"/>
    <n v="10"/>
    <s v="O/06-10"/>
    <s v="Női wc"/>
    <x v="5"/>
    <s v="Kieg. területek főiskola"/>
    <s v="Szociális helyiségek"/>
    <s v="Tz10"/>
    <n v="3.96"/>
    <n v="9.64"/>
    <n v="2.99"/>
    <n v="2.5"/>
    <s v="M_IMP"/>
    <x v="2"/>
    <s v="F_Csb"/>
    <n v="8.23"/>
    <n v="0"/>
    <n v="15.870000000000001"/>
    <n v="9.9"/>
    <n v="0.47519999999999996"/>
    <s v="Egyéb"/>
  </r>
  <r>
    <s v="O"/>
    <x v="3"/>
    <n v="10"/>
    <s v="O/06-10"/>
    <s v="Női wc"/>
    <x v="5"/>
    <s v="Kieg. területek főiskola"/>
    <s v="Szociális helyiségek"/>
    <s v="Tz10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0"/>
    <s v="O/06-10"/>
    <s v="Női wc"/>
    <x v="5"/>
    <s v="Kieg. területek főiskola"/>
    <s v="Szociális helyiségek"/>
    <s v="Tz10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0"/>
    <s v="O/06-10"/>
    <s v="Női wc"/>
    <x v="5"/>
    <s v="Kieg. területek főiskola"/>
    <s v="Szociális helyiségek"/>
    <s v="Tz10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0"/>
    <s v="O/06-10"/>
    <s v="Női wc"/>
    <x v="5"/>
    <s v="Kieg. területek főiskola"/>
    <s v="Szociális helyiségek"/>
    <s v="Tz10"/>
    <n v="0.98"/>
    <n v="3.98"/>
    <n v="2.99"/>
    <n v="2.5"/>
    <s v="M_IMP"/>
    <x v="2"/>
    <s v="F_Csb"/>
    <n v="1.59"/>
    <n v="0"/>
    <n v="8.36"/>
    <n v="2.4500000000000002"/>
    <n v="0.1176"/>
    <s v="Egyéb"/>
  </r>
  <r>
    <s v="O"/>
    <x v="3"/>
    <n v="10"/>
    <s v="O/06-10"/>
    <s v="Férfi mosdó"/>
    <x v="5"/>
    <s v="Kieg. területek főiskola"/>
    <s v="Szociális helyiségek"/>
    <s v="Tz10"/>
    <n v="3.03"/>
    <n v="7.03"/>
    <n v="2.99"/>
    <n v="2.5"/>
    <s v="M_IMP"/>
    <x v="2"/>
    <s v="F_Csb"/>
    <n v="3.72"/>
    <n v="0"/>
    <n v="13.854999999999999"/>
    <n v="7.5749999999999993"/>
    <n v="0.36359999999999998"/>
    <s v="Egyéb"/>
  </r>
  <r>
    <s v="O"/>
    <x v="3"/>
    <n v="11"/>
    <s v="O/06-11"/>
    <s v="Férfi wc"/>
    <x v="5"/>
    <s v="Kieg. területek főiskola"/>
    <s v="Szociális helyiségek"/>
    <s v="Tz10"/>
    <n v="4.9800000000000004"/>
    <n v="10.76"/>
    <n v="2.99"/>
    <n v="2.5"/>
    <s v="M_IMP"/>
    <x v="2"/>
    <s v="F_Csb"/>
    <n v="5.05"/>
    <n v="0"/>
    <n v="21.849999999999998"/>
    <n v="12.450000000000001"/>
    <n v="0.59760000000000002"/>
    <s v="Egyéb"/>
  </r>
  <r>
    <s v="O"/>
    <x v="3"/>
    <n v="11"/>
    <s v="O/06-11"/>
    <s v="Férfi wc"/>
    <x v="5"/>
    <s v="Kieg. területek főiskola"/>
    <s v="Szociális helyiségek"/>
    <s v="Tz10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1"/>
    <s v="O/06-11"/>
    <s v="Férfi wc"/>
    <x v="5"/>
    <s v="Kieg. területek főiskola"/>
    <s v="Szociális helyiségek"/>
    <s v="Tz10"/>
    <n v="0.98"/>
    <n v="3.98"/>
    <n v="2.99"/>
    <n v="2.5"/>
    <s v="M_IMP"/>
    <x v="2"/>
    <s v="F_Csb"/>
    <n v="1.59"/>
    <n v="0"/>
    <n v="8.36"/>
    <n v="2.4500000000000002"/>
    <n v="0.1176"/>
    <s v="Egyéb"/>
  </r>
  <r>
    <s v="O"/>
    <x v="3"/>
    <n v="11"/>
    <s v="O/06-11"/>
    <s v="Teakonyha"/>
    <x v="5"/>
    <s v="Kieg. területek főiskola"/>
    <s v="Szociális helyiségek"/>
    <s v="Tz10"/>
    <n v="4.55"/>
    <n v="9.08"/>
    <n v="2.99"/>
    <n v="2.5"/>
    <s v="M_IMP"/>
    <x v="2"/>
    <s v="F_Fes, F_Gumi"/>
    <n v="2.13"/>
    <n v="0"/>
    <n v="20.57"/>
    <n v="11.375"/>
    <n v="0.54599999999999993"/>
    <s v="Egyéb"/>
  </r>
  <r>
    <s v="O"/>
    <x v="3"/>
    <n v="11"/>
    <s v="O/06-11"/>
    <s v="Teakonyha"/>
    <x v="5"/>
    <s v="Kieg. területek főiskola"/>
    <s v="Szociális helyiségek"/>
    <s v="Tz10"/>
    <n v="5.12"/>
    <n v="9.4499999999999993"/>
    <n v="2.99"/>
    <n v="2.5"/>
    <s v="M_IMP"/>
    <x v="2"/>
    <s v="F_Fes, F_Gumi"/>
    <n v="4.04"/>
    <n v="0"/>
    <n v="19.585000000000001"/>
    <n v="12.8"/>
    <n v="0.61439999999999995"/>
    <s v="Egyéb"/>
  </r>
  <r>
    <s v="O"/>
    <x v="7"/>
    <n v="1"/>
    <s v="O/07-01"/>
    <s v="Közlekedő"/>
    <x v="5"/>
    <s v="Kieg. területek főiskola"/>
    <s v="Közlekedők"/>
    <s v="Tz10"/>
    <n v="73.709999999999994"/>
    <n v="51.04"/>
    <n v="4.45"/>
    <n v="2.5"/>
    <s v="M_ÁLM"/>
    <x v="8"/>
    <s v="F_Kő"/>
    <n v="31.18"/>
    <n v="0"/>
    <n v="96.419999999999987"/>
    <n v="184.27499999999998"/>
    <n v="8.8452000000000002"/>
    <s v="Egyéb"/>
  </r>
  <r>
    <s v="O"/>
    <x v="7"/>
    <n v="3"/>
    <s v="O/07-03"/>
    <s v="Közlekedő"/>
    <x v="5"/>
    <s v="Kieg. területek főiskola"/>
    <s v="Közlekedők"/>
    <s v="Tz10"/>
    <n v="81.31"/>
    <n v="75.94"/>
    <n v="3"/>
    <n v="2.5"/>
    <s v="M_ÁLM"/>
    <x v="8"/>
    <s v="F_Kő"/>
    <n v="35.42"/>
    <n v="0"/>
    <n v="154.43"/>
    <n v="203.27500000000001"/>
    <n v="9.757200000000001"/>
    <s v="Egyéb"/>
  </r>
  <r>
    <s v="O"/>
    <x v="7"/>
    <n v="14"/>
    <s v="O/07-14"/>
    <s v="Teakonyha"/>
    <x v="5"/>
    <s v="Kieg. területek főiskola"/>
    <s v="Szociális helyiségek"/>
    <s v="Tz10"/>
    <n v="16.64"/>
    <n v="17.940000000000001"/>
    <n v="2.99"/>
    <n v="2.7"/>
    <s v="M_ÁLM"/>
    <x v="2"/>
    <s v="F_Fes, F_Gumi"/>
    <n v="2.5"/>
    <n v="0"/>
    <n v="45.938000000000009"/>
    <n v="44.928000000000004"/>
    <n v="1.9968000000000001"/>
    <s v="Egyéb"/>
  </r>
  <r>
    <s v="O"/>
    <x v="7"/>
    <n v="24"/>
    <s v="O/07-24"/>
    <s v="Közlekedő"/>
    <x v="5"/>
    <s v="Kieg. területek főiskola"/>
    <s v="Közlekedők"/>
    <s v="Tz10"/>
    <n v="2.88"/>
    <n v="7.2"/>
    <n v="3"/>
    <n v="2.5"/>
    <s v="M_ÁLM"/>
    <x v="2"/>
    <s v="F_Csb"/>
    <n v="5.58"/>
    <n v="0"/>
    <n v="12.42"/>
    <n v="7.1999999999999993"/>
    <n v="0.34560000000000002"/>
    <s v="Egyéb"/>
  </r>
  <r>
    <s v="O"/>
    <x v="7"/>
    <n v="25"/>
    <s v="O/07-25"/>
    <s v="Férfi mosdó"/>
    <x v="5"/>
    <s v="Kieg. területek főiskola"/>
    <s v="Szociális helyiségek"/>
    <s v="Tz10"/>
    <n v="3.92"/>
    <n v="8.4"/>
    <n v="3"/>
    <n v="2.5"/>
    <s v="M_IMP"/>
    <x v="2"/>
    <s v="F_Csb"/>
    <n v="3.72"/>
    <n v="0"/>
    <n v="17.28"/>
    <n v="9.8000000000000007"/>
    <n v="0.47039999999999998"/>
    <s v="Egyéb"/>
  </r>
  <r>
    <s v="O"/>
    <x v="7"/>
    <n v="26"/>
    <s v="O/07-26"/>
    <s v="Férfi wc"/>
    <x v="5"/>
    <s v="Kieg. területek főiskola"/>
    <s v="Szociális helyiségek"/>
    <s v="Tz10"/>
    <n v="9.1300000000000008"/>
    <n v="14.3"/>
    <n v="3"/>
    <n v="2.5"/>
    <s v="M_IMP"/>
    <x v="2"/>
    <s v="F_Csb"/>
    <n v="5.05"/>
    <n v="0"/>
    <n v="30.7"/>
    <n v="22.825000000000003"/>
    <n v="1.0956000000000001"/>
    <s v="Egyéb"/>
  </r>
  <r>
    <s v="O"/>
    <x v="7"/>
    <n v="27"/>
    <s v="O/07-27"/>
    <s v="Férfi wc"/>
    <x v="5"/>
    <s v="Kieg. területek főiskola"/>
    <s v="Szociális helyiségek"/>
    <s v="Tz10"/>
    <n v="1.08"/>
    <n v="4.2"/>
    <n v="3"/>
    <n v="2.5"/>
    <s v="M_IMP"/>
    <x v="2"/>
    <s v="F_Csb"/>
    <n v="1.59"/>
    <n v="0"/>
    <n v="8.91"/>
    <n v="2.7"/>
    <n v="0.12960000000000002"/>
    <s v="Egyéb"/>
  </r>
  <r>
    <s v="O"/>
    <x v="7"/>
    <n v="28"/>
    <s v="O/07-28"/>
    <s v="Férfi wc"/>
    <x v="5"/>
    <s v="Kieg. területek főiskola"/>
    <s v="Szociális helyiségek"/>
    <s v="Tz10"/>
    <n v="1.29"/>
    <n v="4.55"/>
    <n v="3"/>
    <n v="2.5"/>
    <s v="M_IMP"/>
    <x v="2"/>
    <s v="F_Csb"/>
    <n v="1.59"/>
    <n v="0"/>
    <n v="9.7850000000000001"/>
    <n v="3.2250000000000001"/>
    <n v="0.15479999999999999"/>
    <s v="Egyéb"/>
  </r>
  <r>
    <s v="O"/>
    <x v="7"/>
    <n v="29"/>
    <s v="O/07-29"/>
    <s v="Női wc"/>
    <x v="5"/>
    <s v="Kieg. területek főiskola"/>
    <s v="Szociális helyiségek"/>
    <s v="Tz10"/>
    <n v="5.66"/>
    <n v="10.7"/>
    <n v="3"/>
    <n v="2.5"/>
    <s v="M_IMP"/>
    <x v="2"/>
    <s v="F_Csb"/>
    <n v="8.23"/>
    <n v="0"/>
    <n v="18.52"/>
    <n v="14.15"/>
    <n v="0.67920000000000003"/>
    <s v="Egyéb"/>
  </r>
  <r>
    <s v="O"/>
    <x v="7"/>
    <n v="30"/>
    <s v="O/07-30"/>
    <s v="Női wc"/>
    <x v="5"/>
    <s v="Kieg. területek főiskola"/>
    <s v="Szociális helyiségek"/>
    <s v="Tz10"/>
    <n v="1.08"/>
    <n v="4.2"/>
    <n v="3"/>
    <n v="2.5"/>
    <s v="M_IMP"/>
    <x v="2"/>
    <s v="F_Csb"/>
    <n v="1.59"/>
    <n v="0"/>
    <n v="8.91"/>
    <n v="2.7"/>
    <n v="0.12960000000000002"/>
    <s v="Egyéb"/>
  </r>
  <r>
    <s v="O"/>
    <x v="7"/>
    <n v="31"/>
    <s v="O/07-31"/>
    <s v="Női wc"/>
    <x v="5"/>
    <s v="Kieg. területek főiskola"/>
    <s v="Szociális helyiségek"/>
    <s v="Tz10"/>
    <n v="1.08"/>
    <n v="4.2"/>
    <n v="3"/>
    <n v="2.5"/>
    <s v="M_IMP"/>
    <x v="2"/>
    <s v="F_Csb"/>
    <n v="1.59"/>
    <n v="0"/>
    <n v="8.91"/>
    <n v="2.7"/>
    <n v="0.12960000000000002"/>
    <s v="Egyéb"/>
  </r>
  <r>
    <s v="O"/>
    <x v="7"/>
    <n v="32"/>
    <s v="O/07-32"/>
    <s v="Női wc"/>
    <x v="5"/>
    <s v="Kieg. területek főiskola"/>
    <s v="Szociális helyiségek"/>
    <s v="Tz10"/>
    <n v="1.08"/>
    <n v="4.2"/>
    <n v="3"/>
    <n v="2.5"/>
    <s v="M_IMP"/>
    <x v="2"/>
    <s v="F_Csb"/>
    <n v="1.59"/>
    <n v="0"/>
    <n v="8.91"/>
    <n v="2.7"/>
    <n v="0.12960000000000002"/>
    <s v="Egyéb"/>
  </r>
  <r>
    <s v="O"/>
    <x v="7"/>
    <n v="33"/>
    <s v="O/07-33"/>
    <s v="Női wc"/>
    <x v="5"/>
    <s v="Kieg. területek főiskola"/>
    <s v="Szociális helyiségek"/>
    <s v="Tz10"/>
    <n v="1.08"/>
    <n v="4.2"/>
    <n v="3"/>
    <n v="2.5"/>
    <s v="M_IMP"/>
    <x v="2"/>
    <s v="F_Csb"/>
    <n v="1.59"/>
    <n v="0"/>
    <n v="8.91"/>
    <n v="2.7"/>
    <n v="0.12960000000000002"/>
    <s v="Egyéb"/>
  </r>
  <r>
    <s v="O"/>
    <x v="7"/>
    <n v="34"/>
    <s v="O/07-34"/>
    <s v="Női mosdó"/>
    <x v="5"/>
    <s v="Kieg. területek főiskola"/>
    <s v="Szociális helyiségek"/>
    <s v="Tz10"/>
    <n v="3.4"/>
    <n v="8.61"/>
    <n v="3"/>
    <n v="2.5"/>
    <s v="M_IMP"/>
    <x v="2"/>
    <s v="F_Csb"/>
    <n v="3.72"/>
    <n v="0"/>
    <n v="17.805"/>
    <n v="8.5"/>
    <n v="0.40799999999999997"/>
    <s v="Egyéb"/>
  </r>
  <r>
    <s v="O"/>
    <x v="4"/>
    <n v="26"/>
    <s v="O/00-26"/>
    <s v="Kiszolgálótér"/>
    <x v="8"/>
    <s v="SZOLGÁLTATÁSI TERÜLET"/>
    <s v="Büfé, üzletek"/>
    <s v="Tz14"/>
    <n v="27.26"/>
    <n v="22.06"/>
    <n v="4.03"/>
    <n v="3.3"/>
    <s v="M_ÁLM"/>
    <x v="3"/>
    <s v="F_Kő"/>
    <n v="23.89"/>
    <n v="0"/>
    <n v="48.907999999999987"/>
    <n v="89.957999999999998"/>
    <n v="3.2711999999999999"/>
    <s v="Egyéb"/>
  </r>
  <r>
    <s v="O"/>
    <x v="4"/>
    <n v="27"/>
    <s v="O/00-27"/>
    <s v="Közlekedő"/>
    <x v="8"/>
    <s v="SZOLGÁLTATÁSI TERÜLET"/>
    <s v="Büfé, üzletek"/>
    <s v="Tz14"/>
    <n v="10.69"/>
    <n v="13.43"/>
    <n v="4.03"/>
    <n v="2.5"/>
    <s v="M_IMP"/>
    <x v="5"/>
    <s v="F_Üve"/>
    <n v="9.89"/>
    <n v="0"/>
    <n v="23.685000000000002"/>
    <n v="26.724999999999998"/>
    <n v="1.2827999999999999"/>
    <s v="Egyéb"/>
  </r>
  <r>
    <s v="O"/>
    <x v="4"/>
    <n v="28"/>
    <s v="O/00-28"/>
    <s v="Hidegkonyha"/>
    <x v="8"/>
    <s v="SZOLGÁLTATÁSI TERÜLET"/>
    <s v="Büfé, üzletek"/>
    <s v="Tz14"/>
    <n v="7.8"/>
    <n v="11.2"/>
    <n v="4.03"/>
    <n v="2.5"/>
    <s v="M_IMP"/>
    <x v="5"/>
    <s v="F_Cs"/>
    <n v="1.86"/>
    <n v="0"/>
    <n v="26.14"/>
    <n v="19.5"/>
    <n v="0.93599999999999994"/>
    <s v="Egyéb"/>
  </r>
  <r>
    <s v="O"/>
    <x v="4"/>
    <n v="29"/>
    <s v="O/00-29"/>
    <s v="Hulladék tároló"/>
    <x v="8"/>
    <s v="SZOLGÁLTATÁSI TERÜLET"/>
    <s v="Büfé, üzletek"/>
    <s v="Tz14"/>
    <n v="2.67"/>
    <n v="6.9"/>
    <n v="4.03"/>
    <n v="2.5"/>
    <s v="M_IMP"/>
    <x v="5"/>
    <s v="F_Cs"/>
    <n v="1.86"/>
    <n v="0"/>
    <n v="15.39"/>
    <n v="6.6749999999999998"/>
    <n v="0.32040000000000002"/>
    <s v="Egyéb"/>
  </r>
  <r>
    <s v="O"/>
    <x v="4"/>
    <n v="30"/>
    <s v="O/00-30"/>
    <s v="Wc"/>
    <x v="8"/>
    <s v="SZOLGÁLTATÁSI TERÜLET"/>
    <s v="Büfé, üzletek"/>
    <s v="Tz14"/>
    <n v="1.49"/>
    <n v="5.2"/>
    <n v="4.03"/>
    <n v="2.5"/>
    <s v="M_IMP"/>
    <x v="5"/>
    <s v="F_Cs"/>
    <n v="1.59"/>
    <n v="0"/>
    <n v="11.41"/>
    <n v="3.7250000000000001"/>
    <n v="0.17879999999999999"/>
    <s v="Egyéb"/>
  </r>
  <r>
    <s v="O"/>
    <x v="4"/>
    <n v="31"/>
    <s v="O/00-31"/>
    <s v="Mosdó"/>
    <x v="8"/>
    <s v="SZOLGÁLTATÁSI TERÜLET"/>
    <s v="Büfé, üzletek"/>
    <s v="Tz14"/>
    <n v="2.38"/>
    <n v="6.23"/>
    <n v="4.03"/>
    <n v="2.5"/>
    <s v="M_IMP"/>
    <x v="5"/>
    <s v="F_Cs"/>
    <n v="5.05"/>
    <n v="0"/>
    <n v="10.525000000000002"/>
    <n v="5.9499999999999993"/>
    <n v="0.28559999999999997"/>
    <s v="Egyéb"/>
  </r>
  <r>
    <s v="O"/>
    <x v="4"/>
    <n v="32"/>
    <s v="O/00-32"/>
    <s v="Öltöző"/>
    <x v="8"/>
    <s v="SZOLGÁLTATÁSI TERÜLET"/>
    <s v="Büfé, üzletek"/>
    <s v="Tz14"/>
    <n v="2.97"/>
    <n v="6.9"/>
    <n v="4.03"/>
    <n v="2.5"/>
    <s v="M_IMP"/>
    <x v="5"/>
    <s v="F_Cs"/>
    <n v="3.19"/>
    <n v="0"/>
    <n v="14.06"/>
    <n v="7.4250000000000007"/>
    <n v="0.35639999999999999"/>
    <s v="Egyéb"/>
  </r>
  <r>
    <s v="O"/>
    <x v="4"/>
    <n v="33"/>
    <s v="O/00-33"/>
    <s v="Zuhanyzó"/>
    <x v="8"/>
    <s v="SZOLGÁLTATÁSI TERÜLET"/>
    <s v="Büfé, üzletek"/>
    <s v="Tz14"/>
    <n v="2.1"/>
    <n v="5.9"/>
    <n v="4.03"/>
    <n v="2.5"/>
    <s v="M_IMP"/>
    <x v="6"/>
    <s v="F_Cs"/>
    <n v="1.59"/>
    <n v="0"/>
    <n v="13.16"/>
    <n v="5.25"/>
    <n v="0.252"/>
    <s v="Egyéb"/>
  </r>
  <r>
    <s v="O"/>
    <x v="4"/>
    <n v="34"/>
    <s v="O/00-34"/>
    <s v="Ruhatár, táskatár"/>
    <x v="5"/>
    <s v="Kieg. területek főiskola"/>
    <s v="Kiegészítő területek"/>
    <s v="Tz14"/>
    <n v="204.43"/>
    <n v="83.77"/>
    <n v="4.03"/>
    <n v="3.3"/>
    <s v="M_ÁLM"/>
    <x v="3"/>
    <s v="F_Kő, F_MGY"/>
    <n v="41.36"/>
    <n v="57.75"/>
    <n v="177.33099999999996"/>
    <n v="674.61900000000003"/>
    <n v="24.531599999999997"/>
    <s v="Egyéb"/>
  </r>
  <r>
    <s v="O"/>
    <x v="4"/>
    <n v="35"/>
    <s v="O/00-35"/>
    <s v="Akadálymentes wc"/>
    <x v="5"/>
    <s v="Kieg. területek főiskola"/>
    <s v="Szociális helyiségek"/>
    <s v="Tz14"/>
    <n v="3.18"/>
    <n v="7.49"/>
    <n v="4.03"/>
    <n v="2.5"/>
    <s v="M_IMP"/>
    <x v="2"/>
    <s v="F_Csb"/>
    <n v="2.13"/>
    <n v="0"/>
    <n v="16.595000000000002"/>
    <n v="7.95"/>
    <n v="0.38160000000000005"/>
    <s v="Egyéb"/>
  </r>
  <r>
    <s v="O"/>
    <x v="4"/>
    <n v="36"/>
    <s v="O/00-36"/>
    <s v="Férfi mosdó"/>
    <x v="5"/>
    <s v="Kieg. területek főiskola"/>
    <s v="Szociális helyiségek"/>
    <s v="Tz14"/>
    <n v="3.03"/>
    <n v="7.04"/>
    <n v="4.03"/>
    <n v="2.5"/>
    <s v="M_IMP"/>
    <x v="2"/>
    <s v="F_Csb"/>
    <n v="3.72"/>
    <n v="0"/>
    <n v="13.88"/>
    <n v="7.5749999999999993"/>
    <n v="0.36359999999999998"/>
    <s v="Egyéb"/>
  </r>
  <r>
    <s v="O"/>
    <x v="4"/>
    <n v="37"/>
    <s v="O/00-37"/>
    <s v="Férfi wc"/>
    <x v="5"/>
    <s v="Kieg. területek főiskola"/>
    <s v="Szociális helyiségek"/>
    <s v="Tz14"/>
    <n v="5.01"/>
    <n v="10.81"/>
    <n v="4.03"/>
    <n v="2.5"/>
    <s v="M_IMP"/>
    <x v="2"/>
    <s v="F_Csb"/>
    <n v="5.05"/>
    <n v="0"/>
    <n v="21.975000000000001"/>
    <n v="12.524999999999999"/>
    <n v="0.60119999999999996"/>
    <s v="Egyéb"/>
  </r>
  <r>
    <s v="O"/>
    <x v="4"/>
    <n v="38"/>
    <s v="O/00-38"/>
    <s v="Férfi wc"/>
    <x v="5"/>
    <s v="Kieg. területek főiskola"/>
    <s v="Szociális helyiségek"/>
    <s v="Tz14"/>
    <n v="0.95"/>
    <n v="4.09"/>
    <n v="4.03"/>
    <n v="2.5"/>
    <s v="M_IMP"/>
    <x v="2"/>
    <s v="F_CSP"/>
    <n v="1.59"/>
    <n v="0"/>
    <n v="8.6349999999999998"/>
    <n v="2.375"/>
    <n v="0.11399999999999999"/>
    <s v="Egyéb"/>
  </r>
  <r>
    <s v="O"/>
    <x v="4"/>
    <n v="39"/>
    <s v="O/00-39"/>
    <s v="Férfi wc"/>
    <x v="5"/>
    <s v="Kieg. területek főiskola"/>
    <s v="Szociális helyiségek"/>
    <s v="Tz14"/>
    <n v="1"/>
    <n v="4.03"/>
    <n v="4.03"/>
    <n v="2.5"/>
    <s v="M_IMP"/>
    <x v="2"/>
    <s v="F_Csb"/>
    <n v="1.59"/>
    <n v="0"/>
    <n v="8.4850000000000012"/>
    <n v="2.5"/>
    <n v="0.12"/>
    <s v="Egyéb"/>
  </r>
  <r>
    <s v="O"/>
    <x v="4"/>
    <n v="40"/>
    <s v="O/00-40"/>
    <s v="Női mosdó"/>
    <x v="5"/>
    <s v="Kieg. területek főiskola"/>
    <s v="Szociális helyiségek"/>
    <s v="Tz14"/>
    <n v="3.03"/>
    <n v="7.03"/>
    <n v="4.03"/>
    <n v="2.5"/>
    <s v="M_IMP"/>
    <x v="2"/>
    <s v="F_Csb"/>
    <n v="3.72"/>
    <n v="0"/>
    <n v="13.854999999999999"/>
    <n v="7.5749999999999993"/>
    <n v="0.36359999999999998"/>
    <s v="Egyéb"/>
  </r>
  <r>
    <s v="O"/>
    <x v="4"/>
    <n v="41"/>
    <s v="O/00-41"/>
    <s v="Női wc"/>
    <x v="5"/>
    <s v="Kieg. területek főiskola"/>
    <s v="Szociális helyiségek"/>
    <s v="Tz14"/>
    <n v="3.98"/>
    <n v="9.68"/>
    <n v="4.03"/>
    <n v="2.5"/>
    <s v="M_IMP"/>
    <x v="2"/>
    <s v="F_Csb"/>
    <n v="8.23"/>
    <n v="0"/>
    <n v="15.969999999999999"/>
    <n v="9.9499999999999993"/>
    <n v="0.47759999999999997"/>
    <s v="Egyéb"/>
  </r>
  <r>
    <s v="O"/>
    <x v="4"/>
    <n v="42"/>
    <s v="O/00-42"/>
    <s v="Női wc"/>
    <x v="5"/>
    <s v="Kieg. területek főiskola"/>
    <s v="Szociális helyiségek"/>
    <s v="Tz14"/>
    <n v="0.95"/>
    <n v="3.92"/>
    <n v="4.03"/>
    <n v="2.5"/>
    <s v="M_IMP"/>
    <x v="2"/>
    <s v="F_Csb"/>
    <n v="1.59"/>
    <n v="0"/>
    <n v="8.2100000000000009"/>
    <n v="2.375"/>
    <n v="0.11399999999999999"/>
    <s v="Egyéb"/>
  </r>
  <r>
    <s v="O"/>
    <x v="4"/>
    <n v="43"/>
    <s v="O/00-43"/>
    <s v="Női wc"/>
    <x v="5"/>
    <s v="Kieg. területek főiskola"/>
    <s v="Szociális helyiségek"/>
    <s v="Tz14"/>
    <n v="0.95"/>
    <n v="3.92"/>
    <n v="4.03"/>
    <n v="2.5"/>
    <s v="M_IMP"/>
    <x v="2"/>
    <s v="F_Csb"/>
    <n v="1.59"/>
    <n v="0"/>
    <n v="8.2100000000000009"/>
    <n v="2.375"/>
    <n v="0.11399999999999999"/>
    <s v="Egyéb"/>
  </r>
  <r>
    <s v="O"/>
    <x v="4"/>
    <n v="44"/>
    <s v="O/00-44"/>
    <s v="Női wc"/>
    <x v="5"/>
    <s v="Kieg. területek főiskola"/>
    <s v="Szociális helyiségek"/>
    <s v="Tz14"/>
    <n v="0.95"/>
    <n v="3.92"/>
    <n v="4.03"/>
    <n v="2.5"/>
    <s v="M_IMP"/>
    <x v="2"/>
    <s v="F_Csb"/>
    <n v="1.59"/>
    <n v="0"/>
    <n v="8.2100000000000009"/>
    <n v="2.375"/>
    <n v="0.11399999999999999"/>
    <s v="Egyéb"/>
  </r>
  <r>
    <s v="O"/>
    <x v="4"/>
    <n v="45"/>
    <s v="O/00-45"/>
    <s v="Női wc"/>
    <x v="5"/>
    <s v="Kieg. területek főiskola"/>
    <s v="Szociális helyiségek"/>
    <s v="Tz14"/>
    <n v="1"/>
    <n v="4.03"/>
    <n v="4.03"/>
    <n v="2.5"/>
    <s v="M_IMP"/>
    <x v="2"/>
    <s v="F_Csb"/>
    <n v="1.59"/>
    <n v="0"/>
    <n v="8.4850000000000012"/>
    <n v="2.5"/>
    <n v="0.12"/>
    <s v="Egyéb"/>
  </r>
  <r>
    <s v="K"/>
    <x v="1"/>
    <n v="9"/>
    <s v="K/01-09"/>
    <s v="Szaktudományi olvasó Társ.tud."/>
    <x v="1"/>
    <s v="Szolgáltató-Oktató és informáci"/>
    <s v="Szaktudományi olvasók"/>
    <s v="Tz3"/>
    <n v="383.08"/>
    <n v="121.43"/>
    <n v="3.01"/>
    <n v="2.96"/>
    <s v="M_AKU"/>
    <x v="1"/>
    <s v="F_Aku / F_Fes"/>
    <n v="5"/>
    <n v="42.22"/>
    <n v="312.21280000000002"/>
    <n v="1133.9168"/>
    <n v="45.9696"/>
    <s v="Hasznos"/>
  </r>
  <r>
    <s v="K"/>
    <x v="2"/>
    <n v="5"/>
    <s v="K/02-05"/>
    <s v="Szaktudományi olvasó Közg.tud."/>
    <x v="1"/>
    <s v="Szolgáltató-Oktató és informáci"/>
    <s v="Szaktudományi olvasók"/>
    <s v="Tz3"/>
    <n v="382.94"/>
    <n v="124.21"/>
    <n v="3.03"/>
    <n v="2.98"/>
    <s v="M_AKU"/>
    <x v="1"/>
    <s v="F_Aku / F_Fes"/>
    <n v="5"/>
    <n v="29.36"/>
    <n v="335.78579999999994"/>
    <n v="1141.1612"/>
    <n v="45.952799999999996"/>
    <s v="Hasznos"/>
  </r>
  <r>
    <s v="K"/>
    <x v="0"/>
    <n v="2"/>
    <s v="K/03-02"/>
    <s v="Nyitott raktár Gazd.tud."/>
    <x v="1"/>
    <s v="Szolgáltató-Oktató és informáci"/>
    <s v="Nyitott raktár"/>
    <s v="Tz3"/>
    <n v="627.29"/>
    <n v="199.36"/>
    <n v="2.96"/>
    <n v="2.92"/>
    <s v="M_AKU"/>
    <x v="1"/>
    <s v="F_Aku / F_Fes"/>
    <n v="8.77"/>
    <n v="19.97"/>
    <n v="553.39120000000003"/>
    <n v="1831.6867999999999"/>
    <n v="75.274799999999999"/>
    <s v="Hasznos"/>
  </r>
  <r>
    <s v="K"/>
    <x v="0"/>
    <n v="1"/>
    <s v="K/03-01"/>
    <s v="Közgazdaság történeti könyvtár"/>
    <x v="9"/>
    <s v="Raktározás"/>
    <s v="Zárt raktár"/>
    <s v="Tz3"/>
    <n v="46.17"/>
    <n v="28.01"/>
    <n v="2.96"/>
    <n v="2.92"/>
    <s v="M_AKU"/>
    <x v="1"/>
    <s v="F_Aku / F_Fes"/>
    <n v="2.13"/>
    <n v="0"/>
    <n v="79.659200000000013"/>
    <n v="134.81640000000002"/>
    <n v="5.5404"/>
    <s v="Hasznos"/>
  </r>
  <r>
    <s v="K"/>
    <x v="5"/>
    <n v="1"/>
    <s v="K/04-01"/>
    <s v="Zárt raktár"/>
    <x v="9"/>
    <s v="Raktározás"/>
    <s v="Zárt raktár"/>
    <s v="Tz3"/>
    <n v="154.57"/>
    <n v="77.739999999999995"/>
    <n v="2.99"/>
    <n v="2.5"/>
    <s v="M_VAZ"/>
    <x v="4"/>
    <s v="F_Üve"/>
    <n v="0"/>
    <n v="0"/>
    <n v="194.35"/>
    <n v="386.42499999999995"/>
    <n v="18.548400000000001"/>
    <s v="Hasznos"/>
  </r>
  <r>
    <s v="K"/>
    <x v="5"/>
    <n v="2"/>
    <s v="K/04-02"/>
    <s v="Tömör raktár"/>
    <x v="9"/>
    <s v="Raktározás"/>
    <s v="Tömörraktár"/>
    <s v="Tz3"/>
    <n v="296.54000000000002"/>
    <n v="99.84"/>
    <n v="2.99"/>
    <n v="2.5"/>
    <s v="M_VAZ"/>
    <x v="4"/>
    <s v="F_Üve"/>
    <n v="2.78"/>
    <n v="9.98"/>
    <n v="236.84000000000003"/>
    <n v="741.35"/>
    <n v="35.584800000000001"/>
    <s v="Hasznos"/>
  </r>
  <r>
    <s v="K"/>
    <x v="5"/>
    <n v="3"/>
    <s v="K/04-03"/>
    <s v="Tömör raktár"/>
    <x v="9"/>
    <s v="Raktározás"/>
    <s v="Tömörraktár"/>
    <s v="Tz3"/>
    <n v="296.54000000000002"/>
    <n v="99.84"/>
    <n v="2.99"/>
    <n v="2.5"/>
    <s v="M_VAZ"/>
    <x v="4"/>
    <s v="F_Üve"/>
    <n v="0"/>
    <n v="9.98"/>
    <n v="239.62000000000003"/>
    <n v="741.35"/>
    <n v="35.584800000000001"/>
    <s v="Hasznos"/>
  </r>
  <r>
    <s v="K"/>
    <x v="5"/>
    <n v="6"/>
    <s v="K/04-06"/>
    <s v="Zárt raktár"/>
    <x v="9"/>
    <s v="Raktározás"/>
    <s v="Zárt raktár"/>
    <s v="Tz3"/>
    <n v="386.88"/>
    <n v="118.82"/>
    <n v="3.03"/>
    <n v="2.5"/>
    <s v="M_VAZ"/>
    <x v="4"/>
    <s v="F_Üve"/>
    <n v="9.25"/>
    <n v="7.98"/>
    <n v="279.81999999999994"/>
    <n v="967.2"/>
    <n v="46.425599999999996"/>
    <s v="Hasznos"/>
  </r>
  <r>
    <s v="K"/>
    <x v="4"/>
    <n v="6"/>
    <s v="K/00-06"/>
    <s v="Iroda"/>
    <x v="2"/>
    <s v="Könyvtári munkafolyamatok"/>
    <s v="Munkatársi irodák"/>
    <s v="Tz3"/>
    <n v="18.670000000000002"/>
    <n v="17.78"/>
    <n v="4.03"/>
    <n v="3.3"/>
    <s v="M_ÁLM"/>
    <x v="8"/>
    <s v="F_Üve"/>
    <n v="2.5"/>
    <n v="9.91"/>
    <n v="46.263999999999996"/>
    <n v="61.611000000000004"/>
    <n v="2.2404000000000002"/>
    <s v="Hasznos"/>
  </r>
  <r>
    <s v="K"/>
    <x v="4"/>
    <n v="7"/>
    <s v="K/00-07"/>
    <s v="Iroda"/>
    <x v="2"/>
    <s v="Könyvtári munkafolyamatok"/>
    <s v="Dokumentum-karbantartó"/>
    <s v="Tz3"/>
    <n v="19.22"/>
    <n v="17.850000000000001"/>
    <n v="4.03"/>
    <n v="3.3"/>
    <s v="M_ÁLM"/>
    <x v="8"/>
    <s v="F_Üve"/>
    <n v="2.5"/>
    <n v="3.63"/>
    <n v="52.774999999999999"/>
    <n v="63.425999999999995"/>
    <n v="2.3064"/>
    <s v="Hasznos"/>
  </r>
  <r>
    <s v="K"/>
    <x v="4"/>
    <n v="8"/>
    <s v="K/00-08"/>
    <s v="Iroda"/>
    <x v="2"/>
    <s v="Könyvtári munkafolyamatok"/>
    <s v="Munkatársi irodák"/>
    <s v="Tz3"/>
    <n v="18.57"/>
    <n v="17.739999999999998"/>
    <n v="4.03"/>
    <n v="3.3"/>
    <s v="M_ÁLM"/>
    <x v="8"/>
    <s v="F_Üve"/>
    <n v="2.5"/>
    <n v="9.91"/>
    <n v="46.131999999999991"/>
    <n v="61.280999999999999"/>
    <n v="2.2284000000000002"/>
    <s v="Hasznos"/>
  </r>
  <r>
    <s v="K"/>
    <x v="4"/>
    <n v="9"/>
    <s v="K/00-09"/>
    <s v="Iroda"/>
    <x v="2"/>
    <s v="Könyvtári munkafolyamatok"/>
    <s v="Munkatársi irodák"/>
    <s v="Tz3"/>
    <n v="17.2"/>
    <n v="16.899999999999999"/>
    <n v="4.03"/>
    <n v="3.3"/>
    <s v="M_ÁLM"/>
    <x v="8"/>
    <s v="F_Üve"/>
    <n v="2.5"/>
    <n v="9.91"/>
    <n v="43.359999999999985"/>
    <n v="56.76"/>
    <n v="2.0639999999999996"/>
    <s v="Hasznos"/>
  </r>
  <r>
    <s v="K"/>
    <x v="4"/>
    <n v="10"/>
    <s v="K/00-10"/>
    <s v="Iroda"/>
    <x v="2"/>
    <s v="Könyvtári munkafolyamatok"/>
    <s v="Dokumentum-kezelő"/>
    <s v="Tz3"/>
    <n v="17.34"/>
    <n v="16.98"/>
    <n v="4.03"/>
    <n v="3.3"/>
    <s v="M_ÁLM"/>
    <x v="8"/>
    <s v="F_Üve"/>
    <n v="2.5"/>
    <n v="3.63"/>
    <n v="49.903999999999996"/>
    <n v="57.221999999999994"/>
    <n v="2.0808"/>
    <s v="Hasznos"/>
  </r>
  <r>
    <s v="K"/>
    <x v="4"/>
    <n v="11"/>
    <s v="K/00-11"/>
    <s v="Iroda"/>
    <x v="2"/>
    <s v="Könyvtári munkafolyamatok"/>
    <s v="Munkatársi irodák"/>
    <s v="Tz3"/>
    <n v="18.54"/>
    <n v="17.72"/>
    <n v="4.03"/>
    <n v="3.3"/>
    <s v="M_ÁLM"/>
    <x v="8"/>
    <s v="F_Üve"/>
    <n v="2.5"/>
    <n v="9.91"/>
    <n v="46.065999999999988"/>
    <n v="61.181999999999995"/>
    <n v="2.2248000000000001"/>
    <s v="Hasznos"/>
  </r>
  <r>
    <s v="K"/>
    <x v="4"/>
    <n v="12"/>
    <s v="K/00-12"/>
    <s v="Szerverszoba"/>
    <x v="2"/>
    <s v="Könyvtári munkafolyamatok"/>
    <s v="Számítóközpont"/>
    <s v="Tz3"/>
    <n v="19.09"/>
    <n v="17.8"/>
    <n v="4.03"/>
    <n v="3.3"/>
    <s v="M_ÁLM"/>
    <x v="9"/>
    <s v="F_Üve"/>
    <n v="2.13"/>
    <n v="3.63"/>
    <n v="52.98"/>
    <n v="62.996999999999993"/>
    <n v="2.2907999999999999"/>
    <s v="Hasznos"/>
  </r>
  <r>
    <s v="K"/>
    <x v="4"/>
    <n v="13"/>
    <s v="K/00-13"/>
    <s v="Iroda"/>
    <x v="2"/>
    <s v="Könyvtári munkafolyamatok"/>
    <s v="Mikrofilmlabor és digitalizáló"/>
    <s v="Tz3"/>
    <n v="17.2"/>
    <n v="16.899999999999999"/>
    <n v="4.03"/>
    <n v="3.3"/>
    <s v="M_ÁLM"/>
    <x v="8"/>
    <s v="F_Üve"/>
    <n v="2.12"/>
    <n v="6.55"/>
    <n v="47.099999999999994"/>
    <n v="56.76"/>
    <n v="2.0639999999999996"/>
    <s v="Hasznos"/>
  </r>
  <r>
    <s v="K"/>
    <x v="4"/>
    <n v="14"/>
    <s v="K/00-14"/>
    <s v="Iroda"/>
    <x v="2"/>
    <s v="Könyvtári munkafolyamatok"/>
    <s v="Mikrofilmlabor és digitalizáló"/>
    <s v="Tz3"/>
    <n v="17.34"/>
    <n v="16.98"/>
    <n v="4.03"/>
    <n v="3.3"/>
    <s v="M_ÁLM"/>
    <x v="8"/>
    <s v="F_Üve"/>
    <n v="2.13"/>
    <n v="3.63"/>
    <n v="50.273999999999994"/>
    <n v="57.221999999999994"/>
    <n v="2.0808"/>
    <s v="Hasznos"/>
  </r>
  <r>
    <s v="K"/>
    <x v="4"/>
    <n v="15"/>
    <s v="K/00-15"/>
    <s v="Iroda"/>
    <x v="2"/>
    <s v="Könyvtári munkafolyamatok"/>
    <s v="Mikrofilmlabor és digitalizáló"/>
    <s v="Tz3"/>
    <n v="11.91"/>
    <n v="13.94"/>
    <n v="4.03"/>
    <n v="3.3"/>
    <s v="M_ÁLM"/>
    <x v="8"/>
    <s v="F_Üve"/>
    <n v="2.13"/>
    <n v="6.55"/>
    <n v="37.321999999999996"/>
    <n v="39.302999999999997"/>
    <n v="1.4292000000000002"/>
    <s v="Hasznos"/>
  </r>
  <r>
    <s v="K"/>
    <x v="4"/>
    <n v="16"/>
    <s v="K/00-16"/>
    <s v="Raktár"/>
    <x v="2"/>
    <s v="Könyvtári munkafolyamatok"/>
    <s v="Mikrofilmlabor és digitalizáló"/>
    <s v="Tz3"/>
    <n v="13.54"/>
    <n v="15.82"/>
    <n v="4.03"/>
    <n v="3.3"/>
    <s v="M_ÁLM"/>
    <x v="2"/>
    <s v="F_Üve"/>
    <n v="2.13"/>
    <n v="0"/>
    <n v="50.075999999999993"/>
    <n v="44.681999999999995"/>
    <n v="1.6247999999999998"/>
    <s v="Hasznos"/>
  </r>
  <r>
    <s v="K"/>
    <x v="4"/>
    <n v="17"/>
    <s v="K/00-17"/>
    <s v="Iroda"/>
    <x v="2"/>
    <s v="Könyvtári munkafolyamatok"/>
    <s v="Mikrofilmlabor és digitalizáló"/>
    <s v="Tz3"/>
    <n v="12.19"/>
    <n v="14.1"/>
    <n v="4.03"/>
    <n v="3.3"/>
    <s v="M_ÁLM"/>
    <x v="8"/>
    <s v="F_Üve"/>
    <n v="2.13"/>
    <n v="3.63"/>
    <n v="40.769999999999989"/>
    <n v="40.226999999999997"/>
    <n v="1.4628000000000001"/>
    <s v="Hasznos"/>
  </r>
  <r>
    <s v="K"/>
    <x v="1"/>
    <n v="10"/>
    <s v="K/01-10"/>
    <s v="Másoló-helyiség"/>
    <x v="2"/>
    <s v="Könyvtári munkafolyamatok"/>
    <s v="Munkatársi irodák"/>
    <s v="Tz3"/>
    <n v="21.43"/>
    <n v="19.649999999999999"/>
    <n v="3.01"/>
    <n v="2.7"/>
    <s v="M_ÁLM"/>
    <x v="1"/>
    <s v="F_Üve"/>
    <n v="2.5"/>
    <n v="4.45"/>
    <n v="46.104999999999997"/>
    <n v="57.861000000000004"/>
    <n v="2.5715999999999997"/>
    <s v="Hasznos"/>
  </r>
  <r>
    <s v="K"/>
    <x v="2"/>
    <n v="6"/>
    <s v="K/02-06"/>
    <s v="Konzultációs szoba"/>
    <x v="2"/>
    <s v="Könyvtári munkafolyamatok"/>
    <s v="Munkatársi irodák"/>
    <s v="Tz3"/>
    <n v="21.53"/>
    <n v="18.89"/>
    <n v="3.03"/>
    <n v="2.7"/>
    <s v="M_ÁLM"/>
    <x v="1"/>
    <s v="F_Üve"/>
    <n v="2.5"/>
    <n v="3.53"/>
    <n v="44.973000000000006"/>
    <n v="58.131000000000007"/>
    <n v="2.5836000000000001"/>
    <s v="Hasznos"/>
  </r>
  <r>
    <s v="K"/>
    <x v="2"/>
    <n v="7"/>
    <s v="K/02-07"/>
    <s v="Másoló-helyiség"/>
    <x v="2"/>
    <s v="Könyvtári munkafolyamatok"/>
    <s v="Munkatársi irodák"/>
    <s v="Tz3"/>
    <n v="21.43"/>
    <n v="19.649999999999999"/>
    <n v="3.03"/>
    <n v="2.7"/>
    <s v="M_ÁLM"/>
    <x v="1"/>
    <s v="F_Üve"/>
    <n v="2.5"/>
    <n v="4.45"/>
    <n v="46.104999999999997"/>
    <n v="57.861000000000004"/>
    <n v="2.5715999999999997"/>
    <s v="Hasznos"/>
  </r>
  <r>
    <s v="K"/>
    <x v="0"/>
    <n v="4"/>
    <s v="K/03-04"/>
    <s v="Munkatársi irodák"/>
    <x v="2"/>
    <s v="Könyvtári munkafolyamatok"/>
    <s v="Munkatársi irodák"/>
    <s v="Tz3"/>
    <n v="20.41"/>
    <n v="18.86"/>
    <n v="2.96"/>
    <n v="2.7"/>
    <s v="M_ÁLM"/>
    <x v="1"/>
    <s v="F_Üve"/>
    <n v="2.13"/>
    <n v="5.16"/>
    <n v="43.632000000000005"/>
    <n v="55.107000000000006"/>
    <n v="2.4492000000000003"/>
    <s v="Hasznos"/>
  </r>
  <r>
    <s v="K"/>
    <x v="0"/>
    <n v="4"/>
    <s v="K/03-04"/>
    <s v="Másoló-helyiség"/>
    <x v="2"/>
    <s v="Könyvtári munkafolyamatok"/>
    <s v="Munkatársi irodák"/>
    <s v="Tz3"/>
    <n v="8.93"/>
    <n v="14.32"/>
    <n v="2.96"/>
    <n v="2.7"/>
    <s v="M_ÁLM"/>
    <x v="1"/>
    <s v="F_Üve"/>
    <n v="0"/>
    <n v="1.72"/>
    <n v="36.944000000000003"/>
    <n v="24.111000000000001"/>
    <n v="1.0715999999999999"/>
    <s v="Hasznos"/>
  </r>
  <r>
    <s v="K"/>
    <x v="0"/>
    <n v="9"/>
    <s v="K/03-09"/>
    <s v="Tárgyaló"/>
    <x v="2"/>
    <s v="Könyvtári munkafolyamatok"/>
    <s v="Tárgyaló"/>
    <s v="Tz3"/>
    <n v="35.32"/>
    <n v="25.81"/>
    <n v="2.99"/>
    <n v="2.7"/>
    <s v="M_ÁLM"/>
    <x v="8"/>
    <s v="F_Üve"/>
    <n v="2.5"/>
    <n v="0"/>
    <n v="67.186999999999998"/>
    <n v="95.364000000000004"/>
    <n v="4.2384000000000004"/>
    <s v="Hasznos"/>
  </r>
  <r>
    <s v="K"/>
    <x v="0"/>
    <n v="10"/>
    <s v="K/03-10"/>
    <s v="Vezetői blokk titkársággal"/>
    <x v="2"/>
    <s v="Könyvtári munkafolyamatok"/>
    <s v="Vezetői blokk titkársággal"/>
    <s v="Tz3"/>
    <n v="20.09"/>
    <n v="20.39"/>
    <n v="2.99"/>
    <n v="2.7"/>
    <s v="M_ÁLM"/>
    <x v="8"/>
    <s v="F_Üve"/>
    <n v="4.63"/>
    <n v="0"/>
    <n v="50.423000000000002"/>
    <n v="54.243000000000002"/>
    <n v="2.4108000000000001"/>
    <s v="Hasznos"/>
  </r>
  <r>
    <s v="K"/>
    <x v="0"/>
    <n v="11"/>
    <s v="K/03-11"/>
    <s v="Vezetői blokk titkársággal"/>
    <x v="2"/>
    <s v="Könyvtári munkafolyamatok"/>
    <s v="Vezetői blokk titkársággal"/>
    <s v="Tz3"/>
    <n v="23.48"/>
    <n v="19.61"/>
    <n v="2.99"/>
    <n v="2.7"/>
    <s v="M_ÁLM"/>
    <x v="8"/>
    <s v="F_Üve"/>
    <n v="2.13"/>
    <n v="0"/>
    <n v="50.817"/>
    <n v="63.396000000000008"/>
    <n v="2.8176000000000001"/>
    <s v="Hasznos"/>
  </r>
  <r>
    <s v="K"/>
    <x v="0"/>
    <n v="12"/>
    <s v="K/03-12"/>
    <s v="Vezetői blokk titkársággal"/>
    <x v="2"/>
    <s v="Könyvtári munkafolyamatok"/>
    <s v="Vezetői blokk titkársággal"/>
    <s v="Tz3"/>
    <n v="21.51"/>
    <n v="20.12"/>
    <n v="2.99"/>
    <n v="2.7"/>
    <s v="M_ÁLM"/>
    <x v="8"/>
    <s v="F_Üve"/>
    <n v="2.5"/>
    <n v="3.79"/>
    <n v="48.034000000000006"/>
    <n v="58.077000000000005"/>
    <n v="2.5811999999999999"/>
    <s v="Hasznos"/>
  </r>
  <r>
    <s v="K"/>
    <x v="0"/>
    <n v="13"/>
    <s v="K/03-13"/>
    <s v="Irattár"/>
    <x v="2"/>
    <s v="Könyvtári munkafolyamatok"/>
    <s v="Irattár"/>
    <s v="Tz3"/>
    <n v="21.33"/>
    <n v="19.25"/>
    <n v="2.99"/>
    <n v="2.7"/>
    <s v="M_ÁLM"/>
    <x v="2"/>
    <s v="F_Üve"/>
    <n v="2.13"/>
    <n v="4.45"/>
    <n v="45.394999999999996"/>
    <n v="57.591000000000001"/>
    <n v="2.5595999999999997"/>
    <s v="Hasznos"/>
  </r>
  <r>
    <s v="K"/>
    <x v="0"/>
    <n v="14"/>
    <s v="K/03-14"/>
    <s v="Vezetői blokk titkársággal"/>
    <x v="2"/>
    <s v="Könyvtári munkafolyamatok"/>
    <s v="Vezetői blokk titkársággal"/>
    <s v="Tz3"/>
    <n v="21.18"/>
    <n v="19.07"/>
    <n v="2.99"/>
    <n v="2.7"/>
    <s v="M_ÁLM"/>
    <x v="8"/>
    <s v="F_Üve"/>
    <n v="2.5"/>
    <n v="3.79"/>
    <n v="45.199000000000005"/>
    <n v="57.186"/>
    <n v="2.5415999999999999"/>
    <s v="Hasznos"/>
  </r>
  <r>
    <s v="K"/>
    <x v="0"/>
    <n v="15"/>
    <s v="K/03-15"/>
    <s v="Munkatársi irodák"/>
    <x v="2"/>
    <s v="Könyvtári munkafolyamatok"/>
    <s v="Vezetői blokk titkársággal"/>
    <s v="Tz3"/>
    <n v="21.09"/>
    <n v="18.97"/>
    <n v="2.99"/>
    <n v="2.7"/>
    <s v="M_ÁLM"/>
    <x v="8"/>
    <s v="F_Üve"/>
    <n v="2.5"/>
    <n v="4.45"/>
    <n v="44.268999999999998"/>
    <n v="56.943000000000005"/>
    <n v="2.5307999999999997"/>
    <s v="Hasznos"/>
  </r>
  <r>
    <s v="K"/>
    <x v="0"/>
    <n v="16"/>
    <s v="K/03-16"/>
    <s v="Osztályvezetői blokk"/>
    <x v="2"/>
    <s v="Könyvtári munkafolyamatok"/>
    <s v="Osztályvezetői blokk"/>
    <s v="Tz3"/>
    <n v="21.26"/>
    <n v="20.02"/>
    <n v="2.99"/>
    <n v="2.7"/>
    <s v="M_ÁLM"/>
    <x v="8"/>
    <s v="F_Üve"/>
    <n v="2.5"/>
    <n v="3.79"/>
    <n v="47.764000000000003"/>
    <n v="57.402000000000008"/>
    <n v="2.5512000000000001"/>
    <s v="Hasznos"/>
  </r>
  <r>
    <s v="K"/>
    <x v="0"/>
    <n v="17"/>
    <s v="K/03-17"/>
    <s v="Munkatársi irodák"/>
    <x v="2"/>
    <s v="Könyvtári munkafolyamatok"/>
    <s v="Munkatársi irodák"/>
    <s v="Tz3"/>
    <n v="21.33"/>
    <n v="19.97"/>
    <n v="2.99"/>
    <n v="2.7"/>
    <s v="M_ÁLM"/>
    <x v="8"/>
    <s v="F_Üve"/>
    <n v="2.5"/>
    <n v="4.45"/>
    <n v="46.968999999999994"/>
    <n v="57.591000000000001"/>
    <n v="2.5595999999999997"/>
    <s v="Hasznos"/>
  </r>
  <r>
    <s v="K"/>
    <x v="0"/>
    <n v="18"/>
    <s v="K/03-18"/>
    <s v="Vezetői blokk titkársággal"/>
    <x v="2"/>
    <s v="Könyvtári munkafolyamatok"/>
    <s v="Vezetői blokk titkársággal"/>
    <s v="Tz3"/>
    <n v="21.39"/>
    <n v="19.14"/>
    <n v="2.99"/>
    <n v="2.7"/>
    <s v="M_ÁLM"/>
    <x v="8"/>
    <s v="F_Üve"/>
    <n v="2.5"/>
    <n v="3.79"/>
    <n v="45.388000000000005"/>
    <n v="57.753000000000007"/>
    <n v="2.5668000000000002"/>
    <s v="Hasznos"/>
  </r>
  <r>
    <s v="K"/>
    <x v="0"/>
    <n v="19"/>
    <s v="K/03-19"/>
    <s v="Munkatársi irodák"/>
    <x v="2"/>
    <s v="Könyvtári munkafolyamatok"/>
    <s v="Munkatársi irodák"/>
    <s v="Tz3"/>
    <n v="21.93"/>
    <n v="19.7"/>
    <n v="2.99"/>
    <n v="2.7"/>
    <s v="M_ÁLM"/>
    <x v="8"/>
    <s v="F_Üve"/>
    <n v="2.5"/>
    <n v="4.45"/>
    <n v="46.24"/>
    <n v="59.211000000000006"/>
    <n v="2.6315999999999997"/>
    <s v="Hasznos"/>
  </r>
  <r>
    <s v="K"/>
    <x v="0"/>
    <n v="20"/>
    <s v="K/03-20"/>
    <s v="Munkatársi irodák"/>
    <x v="2"/>
    <s v="Könyvtári munkafolyamatok"/>
    <s v="Vezetői blokk titkársággal"/>
    <s v="Tz3"/>
    <n v="23.05"/>
    <n v="20.62"/>
    <n v="2.99"/>
    <n v="2.7"/>
    <s v="M_ÁLM"/>
    <x v="8"/>
    <s v="F_Üve"/>
    <n v="2.5"/>
    <n v="3.53"/>
    <n v="49.644000000000005"/>
    <n v="62.235000000000007"/>
    <n v="2.766"/>
    <s v="Hasznos"/>
  </r>
  <r>
    <s v="K"/>
    <x v="0"/>
    <n v="21"/>
    <s v="K/03-21"/>
    <s v="Munkatársi irodák"/>
    <x v="2"/>
    <s v="Könyvtári munkafolyamatok"/>
    <s v="Munkatársi irodák"/>
    <s v="Tz3"/>
    <n v="15.44"/>
    <n v="15.86"/>
    <n v="2.99"/>
    <n v="2.7"/>
    <s v="M_ÁLM"/>
    <x v="8"/>
    <s v="F_Üve"/>
    <n v="2.5"/>
    <n v="4.45"/>
    <n v="35.872"/>
    <n v="41.688000000000002"/>
    <n v="1.8528"/>
    <s v="Hasznos"/>
  </r>
  <r>
    <s v="K"/>
    <x v="0"/>
    <n v="22"/>
    <s v="K/03-22"/>
    <s v="Munkatársi irodák"/>
    <x v="2"/>
    <s v="Könyvtári munkafolyamatok"/>
    <s v="Vezetői blokk titkársággal"/>
    <s v="Tz3"/>
    <n v="23.03"/>
    <n v="19.760000000000002"/>
    <n v="2.99"/>
    <n v="2.7"/>
    <s v="M_ÁLM"/>
    <x v="8"/>
    <s v="F_Üve"/>
    <n v="2.5"/>
    <n v="3.53"/>
    <n v="47.32200000000001"/>
    <n v="62.181000000000004"/>
    <n v="2.7636000000000003"/>
    <s v="Hasznos"/>
  </r>
  <r>
    <s v="K"/>
    <x v="0"/>
    <n v="23"/>
    <s v="K/03-23"/>
    <s v="Munkatársi irodák"/>
    <x v="2"/>
    <s v="Könyvtári munkafolyamatok"/>
    <s v="Munkatársi irodák"/>
    <s v="Tz3"/>
    <n v="15.51"/>
    <n v="15.76"/>
    <n v="2.99"/>
    <n v="2.7"/>
    <s v="M_ÁLM"/>
    <x v="8"/>
    <s v="F_Üve"/>
    <n v="2.5"/>
    <n v="4.45"/>
    <n v="35.601999999999997"/>
    <n v="41.877000000000002"/>
    <n v="1.8612"/>
    <s v="Hasznos"/>
  </r>
  <r>
    <s v="K"/>
    <x v="5"/>
    <n v="4"/>
    <s v="K/04-04"/>
    <s v="Munkatársi irodák"/>
    <x v="2"/>
    <s v="Könyvtári munkafolyamatok"/>
    <s v="Munkatársi irodák"/>
    <s v="Tz3"/>
    <n v="19.82"/>
    <n v="21.79"/>
    <n v="2.99"/>
    <n v="2.7"/>
    <s v="M_ÁLM"/>
    <x v="8"/>
    <s v="F_Üve"/>
    <n v="2.5"/>
    <n v="6.88"/>
    <n v="49.452999999999996"/>
    <n v="53.514000000000003"/>
    <n v="2.3784000000000001"/>
    <s v="Hasznos"/>
  </r>
  <r>
    <s v="K"/>
    <x v="5"/>
    <n v="7"/>
    <s v="K/04-07"/>
    <s v="Munkatársi irodák"/>
    <x v="2"/>
    <s v="Könyvtári munkafolyamatok"/>
    <s v="Munkatársi irodák"/>
    <s v="Tz3"/>
    <n v="20.6"/>
    <n v="19.05"/>
    <n v="3.03"/>
    <n v="2.7"/>
    <s v="M_ÁLM"/>
    <x v="8"/>
    <s v="F_Üve"/>
    <n v="2.5"/>
    <n v="4.45"/>
    <n v="44.484999999999999"/>
    <n v="55.620000000000005"/>
    <n v="2.472"/>
    <s v="Hasznos"/>
  </r>
  <r>
    <s v="K"/>
    <x v="5"/>
    <n v="8"/>
    <s v="K/04-08"/>
    <s v="Munkatársi irodák"/>
    <x v="2"/>
    <s v="Könyvtári munkafolyamatok"/>
    <s v="Munkatársi irodák"/>
    <s v="Tz3"/>
    <n v="23.04"/>
    <n v="19.82"/>
    <n v="3.03"/>
    <n v="2.7"/>
    <s v="M_ÁLM"/>
    <x v="8"/>
    <s v="F_Üve"/>
    <n v="2.5"/>
    <n v="3.53"/>
    <n v="47.484000000000002"/>
    <n v="62.207999999999998"/>
    <n v="2.7648000000000001"/>
    <s v="Hasznos"/>
  </r>
  <r>
    <s v="K"/>
    <x v="4"/>
    <n v="5"/>
    <s v="K/00-05"/>
    <s v="Postabontó"/>
    <x v="2"/>
    <s v="Könyvtári munkafolyamatok"/>
    <s v="Munkatársi irodák"/>
    <s v="Tz3"/>
    <n v="19.29"/>
    <n v="17.809999999999999"/>
    <n v="4.03"/>
    <n v="3.3"/>
    <s v="M_ÁLM"/>
    <x v="8"/>
    <s v="F_Üve"/>
    <n v="2.5"/>
    <n v="3.63"/>
    <n v="52.642999999999994"/>
    <n v="63.656999999999996"/>
    <n v="2.3148"/>
    <s v="Hasznos"/>
  </r>
  <r>
    <s v="K"/>
    <x v="1"/>
    <n v="11"/>
    <s v="K/01-11"/>
    <s v="Konzultációs szoba"/>
    <x v="2"/>
    <s v="Könyvtári munkafolyamatok"/>
    <s v="Munkatársi irodák"/>
    <s v="Tz3"/>
    <n v="21.53"/>
    <n v="18.89"/>
    <n v="3.01"/>
    <n v="2.7"/>
    <s v="M_ÁLM"/>
    <x v="1"/>
    <s v="F_Üve"/>
    <n v="2.5"/>
    <n v="5.36"/>
    <n v="43.143000000000008"/>
    <n v="58.131000000000007"/>
    <n v="2.5836000000000001"/>
    <s v="Hasznos"/>
  </r>
  <r>
    <s v="O"/>
    <x v="4"/>
    <n v="12"/>
    <s v="O/00-12"/>
    <s v="Táncterem"/>
    <x v="8"/>
    <s v="SZOLGÁLTATÁSI TERÜLET"/>
    <s v="Táncterem"/>
    <s v="Tz3"/>
    <n v="81.91"/>
    <n v="37.78"/>
    <n v="4.03"/>
    <n v="3.98"/>
    <s v="M_AKU"/>
    <x v="10"/>
    <s v="F_T, F_Ü, F_Aku / F_Fes"/>
    <n v="4.78"/>
    <n v="0"/>
    <n v="145.58440000000002"/>
    <n v="326.0018"/>
    <n v="9.8292000000000002"/>
    <s v="Egyéb"/>
  </r>
  <r>
    <s v="O"/>
    <x v="4"/>
    <n v="13"/>
    <s v="O/00-13"/>
    <s v="Előtér"/>
    <x v="8"/>
    <s v="SZOLGÁLTATÁSI TERÜLET"/>
    <s v="Öltöző"/>
    <s v="Tz3"/>
    <n v="2.31"/>
    <n v="6.48"/>
    <n v="4.03"/>
    <n v="2.5"/>
    <s v="M_IMP"/>
    <x v="3"/>
    <s v="F_Csb"/>
    <n v="5.84"/>
    <n v="0"/>
    <n v="10.360000000000003"/>
    <n v="5.7750000000000004"/>
    <n v="0.2772"/>
    <s v="Egyéb"/>
  </r>
  <r>
    <s v="O"/>
    <x v="4"/>
    <n v="14"/>
    <s v="O/00-14"/>
    <s v="Férfi wc"/>
    <x v="8"/>
    <s v="SZOLGÁLTATÁSI TERÜLET"/>
    <s v="Öltöző"/>
    <s v="Tz3"/>
    <n v="1.05"/>
    <n v="4.28"/>
    <n v="4.03"/>
    <n v="2.5"/>
    <s v="M_IMP"/>
    <x v="3"/>
    <s v="F_Csb"/>
    <n v="1.59"/>
    <n v="0"/>
    <n v="9.1100000000000012"/>
    <n v="2.625"/>
    <n v="0.126"/>
    <s v="Egyéb"/>
  </r>
  <r>
    <s v="O"/>
    <x v="4"/>
    <n v="15"/>
    <s v="O/00-15"/>
    <s v="Férfi öltöző"/>
    <x v="8"/>
    <s v="SZOLGÁLTATÁSI TERÜLET"/>
    <s v="Öltöző"/>
    <s v="Tz3"/>
    <n v="34.270000000000003"/>
    <n v="24.72"/>
    <n v="4.03"/>
    <n v="2.5"/>
    <s v="M_ÁLM"/>
    <x v="5"/>
    <s v="F_Üve"/>
    <n v="6.11"/>
    <n v="0"/>
    <n v="55.69"/>
    <n v="85.675000000000011"/>
    <n v="4.1124000000000001"/>
    <s v="Egyéb"/>
  </r>
  <r>
    <s v="O"/>
    <x v="4"/>
    <n v="16"/>
    <s v="O/00-16"/>
    <s v="Férfi zuhanyzó"/>
    <x v="8"/>
    <s v="SZOLGÁLTATÁSI TERÜLET"/>
    <s v="Öltöző"/>
    <s v="Tz3"/>
    <n v="4.3600000000000003"/>
    <n v="8.7200000000000006"/>
    <n v="4.03"/>
    <n v="2.5"/>
    <s v="M_IMP"/>
    <x v="3"/>
    <s v="F_Csb"/>
    <n v="3.45"/>
    <n v="0"/>
    <n v="18.350000000000001"/>
    <n v="10.9"/>
    <n v="0.52320000000000011"/>
    <s v="Egyéb"/>
  </r>
  <r>
    <s v="O"/>
    <x v="4"/>
    <n v="17"/>
    <s v="O/00-17"/>
    <s v="Férfi wc"/>
    <x v="8"/>
    <s v="SZOLGÁLTATÁSI TERÜLET"/>
    <s v="Öltöző"/>
    <s v="Tz3"/>
    <n v="1.05"/>
    <n v="4.2699999999999996"/>
    <n v="4.03"/>
    <n v="2.5"/>
    <s v="M_IMP"/>
    <x v="3"/>
    <s v="F_Csb"/>
    <n v="1.59"/>
    <n v="0"/>
    <n v="9.0849999999999991"/>
    <n v="2.625"/>
    <n v="0.126"/>
    <s v="Egyéb"/>
  </r>
  <r>
    <s v="O"/>
    <x v="4"/>
    <n v="18"/>
    <s v="O/00-18"/>
    <s v="Előtér"/>
    <x v="8"/>
    <s v="SZOLGÁLTATÁSI TERÜLET"/>
    <s v="Öltöző"/>
    <s v="Tz3"/>
    <n v="2.63"/>
    <n v="6.62"/>
    <n v="4.03"/>
    <n v="2.5"/>
    <s v="M_ÁLM"/>
    <x v="5"/>
    <s v="F_Üve"/>
    <n v="4.25"/>
    <n v="0"/>
    <n v="12.3"/>
    <n v="6.5749999999999993"/>
    <n v="0.31559999999999999"/>
    <s v="Egyéb"/>
  </r>
  <r>
    <s v="O"/>
    <x v="4"/>
    <n v="19"/>
    <s v="O/00-19"/>
    <s v="Előtér"/>
    <x v="8"/>
    <s v="SZOLGÁLTATÁSI TERÜLET"/>
    <s v="Öltöző"/>
    <s v="Tz3"/>
    <n v="2.31"/>
    <n v="6.48"/>
    <n v="4.03"/>
    <n v="2.5"/>
    <s v="M_IMP"/>
    <x v="3"/>
    <s v="F_Csb"/>
    <n v="5.84"/>
    <n v="0"/>
    <n v="10.360000000000003"/>
    <n v="5.7750000000000004"/>
    <n v="0.2772"/>
    <s v="Egyéb"/>
  </r>
  <r>
    <s v="O"/>
    <x v="4"/>
    <n v="20"/>
    <s v="O/00-20"/>
    <s v="Női wc"/>
    <x v="8"/>
    <s v="SZOLGÁLTATÁSI TERÜLET"/>
    <s v="Öltöző"/>
    <s v="Tz3"/>
    <n v="1.05"/>
    <n v="4.28"/>
    <n v="4.03"/>
    <n v="2.5"/>
    <s v="M_IMP"/>
    <x v="3"/>
    <s v="F_Csb"/>
    <n v="1.59"/>
    <n v="0"/>
    <n v="9.1100000000000012"/>
    <n v="2.625"/>
    <n v="0.126"/>
    <s v="Egyéb"/>
  </r>
  <r>
    <s v="O"/>
    <x v="4"/>
    <n v="21"/>
    <s v="O/00-21"/>
    <s v="Női öltöző"/>
    <x v="8"/>
    <s v="SZOLGÁLTATÁSI TERÜLET"/>
    <s v="Öltöző"/>
    <s v="Tz3"/>
    <n v="32.049999999999997"/>
    <n v="23.14"/>
    <n v="4.03"/>
    <n v="2.5"/>
    <s v="M_ÁLM"/>
    <x v="5"/>
    <s v="F_Üve"/>
    <n v="6.11"/>
    <n v="0"/>
    <n v="51.74"/>
    <n v="80.125"/>
    <n v="3.8459999999999996"/>
    <s v="Egyéb"/>
  </r>
  <r>
    <s v="O"/>
    <x v="4"/>
    <n v="22"/>
    <s v="O/00-22"/>
    <s v="Női zuhanyzó"/>
    <x v="8"/>
    <s v="SZOLGÁLTATÁSI TERÜLET"/>
    <s v="Öltöző"/>
    <s v="Tz3"/>
    <n v="4.3600000000000003"/>
    <n v="8.7200000000000006"/>
    <n v="4.03"/>
    <n v="2.5"/>
    <s v="M_IMP"/>
    <x v="3"/>
    <s v="F_Csb"/>
    <n v="3.45"/>
    <n v="0"/>
    <n v="18.350000000000001"/>
    <n v="10.9"/>
    <n v="0.52320000000000011"/>
    <s v="Egyéb"/>
  </r>
  <r>
    <s v="O"/>
    <x v="4"/>
    <n v="23"/>
    <s v="O/00-23"/>
    <s v="Női wc"/>
    <x v="8"/>
    <s v="SZOLGÁLTATÁSI TERÜLET"/>
    <s v="Öltöző"/>
    <s v="Tz3"/>
    <n v="1.05"/>
    <n v="4.28"/>
    <n v="4.03"/>
    <n v="2.5"/>
    <s v="M_IMP"/>
    <x v="3"/>
    <s v="F_Csb"/>
    <n v="1.59"/>
    <n v="0"/>
    <n v="9.1100000000000012"/>
    <n v="2.625"/>
    <n v="0.126"/>
    <s v="Egyéb"/>
  </r>
  <r>
    <s v="O"/>
    <x v="4"/>
    <n v="24"/>
    <s v="O/00-24"/>
    <s v="Előtér"/>
    <x v="8"/>
    <s v="SZOLGÁLTATÁSI TERÜLET"/>
    <s v="Öltöző"/>
    <s v="Tz3"/>
    <n v="2.63"/>
    <n v="6.62"/>
    <n v="4.03"/>
    <n v="2.5"/>
    <s v="M_ÁLM"/>
    <x v="5"/>
    <s v="F_Üve"/>
    <n v="4.25"/>
    <n v="0"/>
    <n v="12.3"/>
    <n v="6.5749999999999993"/>
    <n v="0.31559999999999999"/>
    <s v="Egyéb"/>
  </r>
  <r>
    <s v="O"/>
    <x v="6"/>
    <n v="5"/>
    <s v="O/05-05"/>
    <s v="Iroda"/>
    <x v="7"/>
    <s v="Társadalomtudományi kar"/>
    <s v="Angol Intézet"/>
    <s v="Tz3"/>
    <n v="22.12"/>
    <n v="20.22"/>
    <n v="3.03"/>
    <n v="2.7"/>
    <s v="M_ÁLM"/>
    <x v="8"/>
    <s v="F_Üve"/>
    <n v="2.5"/>
    <n v="0"/>
    <n v="52.094000000000001"/>
    <n v="59.724000000000004"/>
    <n v="2.6543999999999999"/>
    <s v="Hasznos"/>
  </r>
  <r>
    <s v="O"/>
    <x v="6"/>
    <n v="5"/>
    <s v="O/05-05"/>
    <s v="Iroda"/>
    <x v="7"/>
    <s v="Társadalomtudományi kar"/>
    <s v="Angol Intézet"/>
    <s v="Tz3"/>
    <n v="20.260000000000002"/>
    <n v="18.690000000000001"/>
    <n v="3.03"/>
    <n v="2.7"/>
    <s v="M_ÁLM"/>
    <x v="8"/>
    <s v="F_Üve"/>
    <n v="2.5"/>
    <n v="0"/>
    <n v="47.963000000000008"/>
    <n v="54.702000000000005"/>
    <n v="2.4312"/>
    <s v="Hasznos"/>
  </r>
  <r>
    <s v="O"/>
    <x v="6"/>
    <n v="5"/>
    <s v="O/05-05"/>
    <s v="Iroda"/>
    <x v="7"/>
    <s v="Társadalomtudományi kar"/>
    <s v="Angol Intézet"/>
    <s v="Tz3"/>
    <n v="17.28"/>
    <n v="18.64"/>
    <n v="3.03"/>
    <n v="2.7"/>
    <s v="M_ÁLM"/>
    <x v="8"/>
    <s v="F_Üve"/>
    <n v="2.5"/>
    <n v="0"/>
    <n v="47.828000000000003"/>
    <n v="46.656000000000006"/>
    <n v="2.0736000000000003"/>
    <s v="Hasznos"/>
  </r>
  <r>
    <s v="O"/>
    <x v="6"/>
    <n v="5"/>
    <s v="O/05-05"/>
    <s v="Iroda"/>
    <x v="7"/>
    <s v="Társadalomtudományi kar"/>
    <s v="Angol Intézet"/>
    <s v="Tz3"/>
    <n v="27.35"/>
    <n v="22.37"/>
    <n v="3.03"/>
    <n v="2.7"/>
    <s v="M_ÁLM"/>
    <x v="8"/>
    <s v="F_Üve"/>
    <n v="2.5"/>
    <n v="0"/>
    <n v="57.899000000000008"/>
    <n v="73.845000000000013"/>
    <n v="3.2820000000000005"/>
    <s v="Hasznos"/>
  </r>
  <r>
    <s v="O"/>
    <x v="6"/>
    <n v="5"/>
    <s v="O/05-05"/>
    <s v="Iroda"/>
    <x v="7"/>
    <s v="Társadalomtudományi kar"/>
    <s v="Német Intézet"/>
    <s v="Tz3"/>
    <n v="22.07"/>
    <n v="20.420000000000002"/>
    <n v="3.03"/>
    <n v="2.7"/>
    <s v="M_ÁLM"/>
    <x v="8"/>
    <s v="F_Üve"/>
    <n v="0"/>
    <n v="3.79"/>
    <n v="51.344000000000008"/>
    <n v="59.589000000000006"/>
    <n v="2.6484000000000005"/>
    <s v="Hasznos"/>
  </r>
  <r>
    <s v="O"/>
    <x v="6"/>
    <n v="5"/>
    <s v="O/05-05"/>
    <s v="Iroda"/>
    <x v="7"/>
    <s v="Társadalomtudományi kar"/>
    <s v="Szaknyelvi vizsgaközpont"/>
    <s v="Tz3"/>
    <n v="14.27"/>
    <n v="15.26"/>
    <n v="3.03"/>
    <n v="2.7"/>
    <s v="M_ÁLM"/>
    <x v="8"/>
    <s v="F_Üve"/>
    <n v="2.5"/>
    <n v="4.45"/>
    <n v="34.252000000000002"/>
    <n v="38.529000000000003"/>
    <n v="1.7124000000000001"/>
    <s v="Hasznos"/>
  </r>
  <r>
    <s v="O"/>
    <x v="6"/>
    <n v="5"/>
    <s v="O/05-05"/>
    <s v="Iroda"/>
    <x v="7"/>
    <s v="Társadalomtudományi kar"/>
    <s v="Német Intézet"/>
    <s v="Tz3"/>
    <n v="19.920000000000002"/>
    <n v="18.489999999999998"/>
    <n v="3.03"/>
    <n v="2.7"/>
    <s v="M_ÁLM"/>
    <x v="8"/>
    <s v="F_Üve"/>
    <n v="2.5"/>
    <n v="3.79"/>
    <n v="43.633000000000003"/>
    <n v="53.784000000000006"/>
    <n v="2.3904000000000001"/>
    <s v="Hasznos"/>
  </r>
  <r>
    <s v="O"/>
    <x v="6"/>
    <n v="5"/>
    <s v="O/05-05"/>
    <s v="Iroda"/>
    <x v="7"/>
    <s v="Társadalomtudományi kar"/>
    <s v="Szaknyelvi vizsgaközpont"/>
    <s v="Tz3"/>
    <n v="19.239999999999998"/>
    <n v="18.09"/>
    <n v="3.03"/>
    <n v="2.7"/>
    <s v="M_ÁLM"/>
    <x v="8"/>
    <s v="F_Üve"/>
    <n v="2.5"/>
    <n v="4.45"/>
    <n v="41.893000000000001"/>
    <n v="51.948"/>
    <n v="2.3087999999999997"/>
    <s v="Hasznos"/>
  </r>
  <r>
    <s v="O"/>
    <x v="6"/>
    <n v="5"/>
    <s v="O/05-05"/>
    <s v="Iroda"/>
    <x v="7"/>
    <s v="Társadalomtudományi kar"/>
    <s v="Olasz Intézet"/>
    <s v="Tz3"/>
    <n v="21.86"/>
    <n v="20.12"/>
    <n v="3.03"/>
    <n v="2.7"/>
    <s v="M_ÁLM"/>
    <x v="8"/>
    <s v="F_Üve"/>
    <n v="2.5"/>
    <n v="3.79"/>
    <n v="48.034000000000006"/>
    <n v="59.022000000000006"/>
    <n v="2.6231999999999998"/>
    <s v="Hasznos"/>
  </r>
  <r>
    <s v="O"/>
    <x v="6"/>
    <n v="6"/>
    <s v="O/05-06"/>
    <s v="Iroda"/>
    <x v="7"/>
    <s v="Társadalomtudományi kar"/>
    <s v="Szaknyelvi vizsgaközpont"/>
    <s v="Tz3"/>
    <n v="21.26"/>
    <n v="19.72"/>
    <n v="3.03"/>
    <n v="2.7"/>
    <s v="M_ÁLM"/>
    <x v="8"/>
    <s v="F_Üve"/>
    <n v="2.5"/>
    <n v="4.45"/>
    <n v="46.293999999999997"/>
    <n v="57.402000000000008"/>
    <n v="2.5512000000000001"/>
    <s v="Hasznos"/>
  </r>
  <r>
    <s v="O"/>
    <x v="6"/>
    <n v="6"/>
    <s v="O/05-06"/>
    <s v="Iroda"/>
    <x v="7"/>
    <s v="Társadalomtudományi kar"/>
    <s v="Francia Intézet"/>
    <s v="Tz3"/>
    <n v="19.920000000000002"/>
    <n v="18.489999999999998"/>
    <n v="3.03"/>
    <n v="2.7"/>
    <s v="M_ÁLM"/>
    <x v="8"/>
    <s v="F_Üve"/>
    <n v="2.5"/>
    <n v="3.79"/>
    <n v="43.633000000000003"/>
    <n v="53.784000000000006"/>
    <n v="2.3904000000000001"/>
    <s v="Hasznos"/>
  </r>
  <r>
    <s v="O"/>
    <x v="6"/>
    <n v="6"/>
    <s v="O/05-06"/>
    <s v="Iroda"/>
    <x v="7"/>
    <s v="Társadalomtudományi kar"/>
    <s v="Szaknyelvi vizsgaközpont"/>
    <s v="Tz3"/>
    <n v="19.88"/>
    <n v="18.75"/>
    <n v="3.03"/>
    <n v="2.7"/>
    <s v="M_ÁLM"/>
    <x v="8"/>
    <s v="F_Üve"/>
    <n v="2.5"/>
    <n v="4.45"/>
    <n v="43.674999999999997"/>
    <n v="53.676000000000002"/>
    <n v="2.3856000000000002"/>
    <s v="Hasznos"/>
  </r>
  <r>
    <s v="O"/>
    <x v="6"/>
    <n v="6"/>
    <s v="O/05-06"/>
    <s v="Iroda"/>
    <x v="7"/>
    <s v="Társadalomtudományi kar"/>
    <s v="Spanyol Intézet"/>
    <s v="Tz3"/>
    <n v="21.74"/>
    <n v="20.079999999999998"/>
    <n v="3.03"/>
    <n v="2.7"/>
    <s v="M_ÁLM"/>
    <x v="8"/>
    <s v="F_Üve"/>
    <n v="2.5"/>
    <n v="3.53"/>
    <n v="48.186"/>
    <n v="58.698"/>
    <n v="2.6088"/>
    <s v="Hasznos"/>
  </r>
  <r>
    <s v="O"/>
    <x v="6"/>
    <n v="6"/>
    <s v="O/05-06"/>
    <s v="Iroda"/>
    <x v="7"/>
    <s v="Társadalomtudományi kar"/>
    <s v="Szaknyelvi vizsgaközpont"/>
    <s v="Tz3"/>
    <n v="21"/>
    <n v="18.920000000000002"/>
    <n v="3.03"/>
    <n v="2.7"/>
    <s v="M_ÁLM"/>
    <x v="8"/>
    <s v="F_Üve"/>
    <n v="2.5"/>
    <n v="4.45"/>
    <n v="44.134000000000007"/>
    <n v="56.7"/>
    <n v="2.52"/>
    <s v="Hasznos"/>
  </r>
  <r>
    <s v="O"/>
    <x v="6"/>
    <n v="6"/>
    <s v="O/05-06"/>
    <s v="Iroda"/>
    <x v="7"/>
    <s v="Társadalomtudományi kar"/>
    <s v="Portugál Központ"/>
    <s v="Tz3"/>
    <n v="16.059999999999999"/>
    <n v="19.670000000000002"/>
    <n v="3.03"/>
    <n v="2.7"/>
    <s v="M_ÁLM"/>
    <x v="8"/>
    <s v="F_Üve"/>
    <n v="4.63"/>
    <n v="7.71"/>
    <n v="40.769000000000005"/>
    <n v="43.362000000000002"/>
    <n v="1.9271999999999998"/>
    <s v="Hasznos"/>
  </r>
  <r>
    <s v="O"/>
    <x v="6"/>
    <n v="6"/>
    <s v="O/05-06"/>
    <s v="Iroda"/>
    <x v="7"/>
    <s v="Társadalomtudományi kar"/>
    <s v="Szaknyelvi vizsgaközpont"/>
    <s v="Tz3"/>
    <n v="14.34"/>
    <n v="15.15"/>
    <n v="3.03"/>
    <n v="2.7"/>
    <s v="M_ÁLM"/>
    <x v="8"/>
    <s v="F_Üve"/>
    <n v="2.5"/>
    <n v="4.45"/>
    <n v="33.954999999999998"/>
    <n v="38.718000000000004"/>
    <n v="1.7207999999999999"/>
    <s v="Hasznos"/>
  </r>
  <r>
    <s v="O"/>
    <x v="6"/>
    <n v="6"/>
    <s v="O/05-06"/>
    <s v="Süketszoba"/>
    <x v="7"/>
    <s v="Társadalomtudományi kar"/>
    <s v="Portugál Központ"/>
    <s v="Tz3"/>
    <n v="6.48"/>
    <n v="10.28"/>
    <n v="3.03"/>
    <n v="2.7"/>
    <s v="M_AKU"/>
    <x v="8"/>
    <s v="F_Üve"/>
    <n v="2.13"/>
    <n v="4.18"/>
    <n v="21.446000000000002"/>
    <n v="17.496000000000002"/>
    <n v="0.77760000000000007"/>
    <s v="Hasznos"/>
  </r>
  <r>
    <s v="O"/>
    <x v="3"/>
    <n v="5"/>
    <s v="O/06-05"/>
    <s v="Iroda (titkárság)"/>
    <x v="7"/>
    <s v="Társadalomtudományi kar"/>
    <s v="Társadalom- és Gazdaságtörténeti tanszék"/>
    <s v="Tz3"/>
    <n v="13.78"/>
    <n v="14.95"/>
    <n v="2.99"/>
    <n v="2.7"/>
    <s v="M_ÁLM"/>
    <x v="8"/>
    <s v="F_Üve"/>
    <n v="2.5"/>
    <n v="4.67"/>
    <n v="33.195"/>
    <n v="37.206000000000003"/>
    <n v="1.6536"/>
    <s v="Hasznos"/>
  </r>
  <r>
    <s v="O"/>
    <x v="3"/>
    <n v="6"/>
    <s v="O/06-06"/>
    <s v="Iroda"/>
    <x v="7"/>
    <s v="Társadalomtudományi kar"/>
    <s v="Társadalom- és Gazdaságtörténeti tanszék"/>
    <s v="Tz3"/>
    <n v="15.37"/>
    <n v="16.64"/>
    <n v="2.99"/>
    <n v="2.7"/>
    <s v="M_ÁLM"/>
    <x v="8"/>
    <s v="F_Üve"/>
    <n v="2.5"/>
    <n v="5.15"/>
    <n v="37.278000000000006"/>
    <n v="41.499000000000002"/>
    <n v="1.8444"/>
    <s v="Hasznos"/>
  </r>
  <r>
    <s v="O"/>
    <x v="3"/>
    <n v="6"/>
    <s v="O/06-06"/>
    <s v="Iroda"/>
    <x v="7"/>
    <s v="Társadalomtudományi kar"/>
    <s v="Társadalom- és Gazdaságtörténeti tanszék"/>
    <s v="Tz3"/>
    <n v="15.2"/>
    <n v="15.73"/>
    <n v="2.99"/>
    <n v="2.7"/>
    <s v="M_ÁLM"/>
    <x v="8"/>
    <s v="F_Üve"/>
    <n v="2.5"/>
    <n v="4.45"/>
    <n v="35.521000000000001"/>
    <n v="41.04"/>
    <n v="1.8239999999999998"/>
    <s v="Hasznos"/>
  </r>
  <r>
    <s v="O"/>
    <x v="3"/>
    <n v="6"/>
    <s v="O/06-06"/>
    <s v="Iroda"/>
    <x v="7"/>
    <s v="Társadalomtudományi kar"/>
    <s v="Társadalom- és Gazdaságtörténeti tanszék"/>
    <s v="Tz3"/>
    <n v="16.239999999999998"/>
    <n v="16.12"/>
    <n v="2.99"/>
    <n v="2.7"/>
    <s v="M_ÁLM"/>
    <x v="8"/>
    <s v="F_Üve"/>
    <n v="2.5"/>
    <n v="5.15"/>
    <n v="35.874000000000009"/>
    <n v="43.847999999999999"/>
    <n v="1.9487999999999999"/>
    <s v="Hasznos"/>
  </r>
  <r>
    <s v="O"/>
    <x v="3"/>
    <n v="6"/>
    <s v="O/06-06"/>
    <s v="Iroda"/>
    <x v="7"/>
    <s v="Társadalomtudományi kar"/>
    <s v="Társadalom- és Gazdaságtörténeti tanszék"/>
    <s v="Tz3"/>
    <n v="16.149999999999999"/>
    <n v="16.23"/>
    <n v="2.99"/>
    <n v="2.7"/>
    <s v="M_ÁLM"/>
    <x v="8"/>
    <s v="F_Üve"/>
    <n v="2.5"/>
    <n v="4.45"/>
    <n v="36.871000000000002"/>
    <n v="43.604999999999997"/>
    <n v="1.9379999999999997"/>
    <s v="Hasznos"/>
  </r>
  <r>
    <s v="O"/>
    <x v="3"/>
    <n v="4"/>
    <s v="O/06-04"/>
    <s v="Pénztár"/>
    <x v="3"/>
    <s v="Gazdasági műszaki főigazgatóság"/>
    <s v="Bér és Munkaügyi főosztály"/>
    <s v="Tz3"/>
    <n v="4.9000000000000004"/>
    <n v="8.9499999999999993"/>
    <n v="2.99"/>
    <n v="2.7"/>
    <s v="M_ÁLM"/>
    <x v="8"/>
    <s v="F_Üve"/>
    <n v="2.19"/>
    <n v="2.58"/>
    <n v="19.394999999999996"/>
    <n v="13.230000000000002"/>
    <n v="0.58800000000000008"/>
    <s v="Hasznos"/>
  </r>
  <r>
    <s v="O"/>
    <x v="3"/>
    <n v="4"/>
    <s v="O/06-04"/>
    <s v="Pénztár előtér"/>
    <x v="3"/>
    <s v="Gazdasági műszaki főigazgatóság"/>
    <s v="Bér és Munkaügyi főosztály"/>
    <s v="Tz3"/>
    <n v="3.13"/>
    <n v="7.29"/>
    <n v="2.99"/>
    <n v="2.7"/>
    <s v="M_ÁLM"/>
    <x v="8"/>
    <s v="F_Üve"/>
    <n v="4.76"/>
    <n v="0"/>
    <n v="14.923"/>
    <n v="8.4510000000000005"/>
    <n v="0.37560000000000004"/>
    <s v="Hasznos"/>
  </r>
  <r>
    <s v="O"/>
    <x v="3"/>
    <n v="4"/>
    <s v="O/06-04"/>
    <s v="Irattár"/>
    <x v="3"/>
    <s v="Gazdasági műszaki főigazgatóság"/>
    <s v="Bér és Munkaügyi főosztály"/>
    <s v="Tz3"/>
    <n v="13.22"/>
    <n v="14.64"/>
    <n v="2.99"/>
    <n v="2.5"/>
    <s v="M_ÁLM"/>
    <x v="2"/>
    <s v="F_Üve"/>
    <n v="2.13"/>
    <n v="0"/>
    <n v="34.47"/>
    <n v="33.050000000000004"/>
    <n v="1.5864000000000003"/>
    <s v="Hasznos"/>
  </r>
  <r>
    <s v="O"/>
    <x v="3"/>
    <n v="5"/>
    <s v="O/06-05"/>
    <s v="Iroda"/>
    <x v="3"/>
    <s v="Gazdasági műszaki főigazgatóság"/>
    <s v="Bér és Munkaügyi főosztály"/>
    <s v="Tz3"/>
    <n v="20.58"/>
    <n v="18.25"/>
    <n v="2.99"/>
    <n v="2.7"/>
    <s v="M_ÁLM"/>
    <x v="8"/>
    <s v="F_Üve"/>
    <n v="4.63"/>
    <n v="7.73"/>
    <n v="36.915000000000006"/>
    <n v="55.566000000000003"/>
    <n v="2.4695999999999998"/>
    <s v="Hasznos"/>
  </r>
  <r>
    <s v="O"/>
    <x v="3"/>
    <n v="5"/>
    <s v="O/06-05"/>
    <s v="Iroda"/>
    <x v="3"/>
    <s v="Gazdasági műszaki főigazgatóság"/>
    <s v="Bér és Munkaügyi főosztály"/>
    <s v="Tz3"/>
    <n v="10.41"/>
    <n v="14.23"/>
    <n v="2.99"/>
    <n v="2.7"/>
    <s v="M_ÁLM"/>
    <x v="8"/>
    <s v="F_Üve"/>
    <n v="6.48"/>
    <n v="2.58"/>
    <n v="29.361000000000004"/>
    <n v="28.107000000000003"/>
    <n v="1.2492000000000001"/>
    <s v="Hasznos"/>
  </r>
  <r>
    <s v="O"/>
    <x v="3"/>
    <n v="5"/>
    <s v="O/06-05"/>
    <s v="Iroda"/>
    <x v="3"/>
    <s v="Gazdasági műszaki főigazgatóság"/>
    <s v="Bér és Munkaügyi főosztály"/>
    <s v="Tz3"/>
    <n v="25.78"/>
    <n v="22.85"/>
    <n v="2.99"/>
    <n v="2.7"/>
    <s v="M_ÁLM"/>
    <x v="8"/>
    <s v="F_Üve"/>
    <n v="4.3600000000000003"/>
    <n v="8.52"/>
    <n v="48.815000000000012"/>
    <n v="69.606000000000009"/>
    <n v="3.0936000000000003"/>
    <s v="Hasznos"/>
  </r>
  <r>
    <s v="O"/>
    <x v="3"/>
    <n v="5"/>
    <s v="O/06-05"/>
    <s v="Iroda"/>
    <x v="3"/>
    <s v="Gazdasági műszaki főigazgatóság"/>
    <s v="Bér és Munkaügyi főosztály"/>
    <s v="Tz3"/>
    <n v="15.16"/>
    <n v="16.559999999999999"/>
    <n v="2.99"/>
    <n v="2.7"/>
    <s v="M_ÁLM"/>
    <x v="8"/>
    <s v="F_Üve"/>
    <n v="4.6900000000000004"/>
    <n v="5.15"/>
    <n v="34.872"/>
    <n v="40.932000000000002"/>
    <n v="1.8192000000000002"/>
    <s v="Hasznos"/>
  </r>
  <r>
    <s v="O"/>
    <x v="3"/>
    <n v="5"/>
    <s v="O/06-05"/>
    <s v="Iroda"/>
    <x v="3"/>
    <s v="Gazdasági műszaki főigazgatóság"/>
    <s v="Bér és Munkaügyi főosztály"/>
    <s v="Tz3"/>
    <n v="21.92"/>
    <n v="19.03"/>
    <n v="2.99"/>
    <n v="2.7"/>
    <s v="M_ÁLM"/>
    <x v="8"/>
    <s v="F_Üve"/>
    <n v="2.5"/>
    <n v="7"/>
    <n v="41.881000000000007"/>
    <n v="59.184000000000012"/>
    <n v="2.6304000000000003"/>
    <s v="Hasznos"/>
  </r>
  <r>
    <s v="O"/>
    <x v="3"/>
    <n v="6"/>
    <s v="O/06-06"/>
    <s v="Irattár"/>
    <x v="3"/>
    <s v="Gazdasági műszaki főigazgatóság"/>
    <s v="Bér és Munkaügyi főosztály"/>
    <s v="Tz3"/>
    <n v="6.38"/>
    <n v="11.25"/>
    <n v="2.99"/>
    <n v="2.7"/>
    <s v="M_ÁLM"/>
    <x v="2"/>
    <s v="F_Üve"/>
    <n v="2.19"/>
    <n v="2.58"/>
    <n v="25.605000000000004"/>
    <n v="17.225999999999999"/>
    <n v="0.76560000000000006"/>
    <s v="Hasznos"/>
  </r>
  <r>
    <s v="O"/>
    <x v="3"/>
    <n v="5"/>
    <s v="O/06-05"/>
    <s v="Iroda"/>
    <x v="10"/>
    <s v="Testnevelési és sportközpont"/>
    <m/>
    <s v="Tz3"/>
    <n v="8.7200000000000006"/>
    <n v="13.38"/>
    <n v="2.99"/>
    <n v="2.7"/>
    <s v="M_ÁLM"/>
    <x v="8"/>
    <s v="F_Üve"/>
    <n v="2.5"/>
    <n v="2.58"/>
    <n v="31.046000000000006"/>
    <n v="23.544000000000004"/>
    <n v="1.0464000000000002"/>
    <s v="Hasznos"/>
  </r>
  <r>
    <s v="O"/>
    <x v="3"/>
    <n v="5"/>
    <s v="O/06-05"/>
    <s v="Iroda"/>
    <x v="10"/>
    <s v="Testnevelési és sportközpont"/>
    <m/>
    <s v="Tz3"/>
    <n v="22.72"/>
    <n v="20.8"/>
    <n v="2.99"/>
    <n v="2.7"/>
    <s v="M_ÁLM"/>
    <x v="8"/>
    <s v="F_Üve"/>
    <n v="2.5"/>
    <n v="7.01"/>
    <n v="46.650000000000006"/>
    <n v="61.344000000000001"/>
    <n v="2.7263999999999999"/>
    <s v="Hasznos"/>
  </r>
  <r>
    <s v="O"/>
    <x v="3"/>
    <n v="5"/>
    <s v="O/06-05"/>
    <s v="Iroda"/>
    <x v="10"/>
    <s v="Testnevelési és sportközpont"/>
    <m/>
    <s v="Tz3"/>
    <n v="13.83"/>
    <n v="14.94"/>
    <n v="2.99"/>
    <n v="2.7"/>
    <s v="M_ÁLM"/>
    <x v="8"/>
    <s v="F_Üve"/>
    <n v="2.5"/>
    <n v="5.15"/>
    <n v="32.688000000000002"/>
    <n v="37.341000000000001"/>
    <n v="1.6596000000000002"/>
    <s v="Hasznos"/>
  </r>
  <r>
    <s v="O"/>
    <x v="3"/>
    <n v="5"/>
    <s v="O/06-05"/>
    <s v="Iroda"/>
    <x v="10"/>
    <s v="Testnevelési és sportközpont"/>
    <m/>
    <s v="Tz3"/>
    <n v="13.94"/>
    <n v="14.99"/>
    <n v="2.99"/>
    <n v="2.7"/>
    <s v="M_ÁLM"/>
    <x v="8"/>
    <s v="F_Üve"/>
    <n v="2.5"/>
    <n v="5.15"/>
    <n v="32.823000000000008"/>
    <n v="37.637999999999998"/>
    <n v="1.6728000000000001"/>
    <s v="Hasznos"/>
  </r>
  <r>
    <s v="K"/>
    <x v="4"/>
    <n v="1"/>
    <s v="K/00-01"/>
    <s v="Szélfogó"/>
    <x v="4"/>
    <s v="Kieg. területek könyvtár"/>
    <s v="Közlekedők"/>
    <s v="Tz3"/>
    <n v="13.05"/>
    <n v="16.149999999999999"/>
    <n v="4.03"/>
    <n v="3.2"/>
    <s v="M_ÁLM"/>
    <x v="3"/>
    <s v="F_Üve"/>
    <n v="18.93"/>
    <n v="37.61"/>
    <n v="-4.8599999999999994"/>
    <n v="41.760000000000005"/>
    <n v="1.5660000000000003"/>
    <s v="Egyéb"/>
  </r>
  <r>
    <s v="K"/>
    <x v="4"/>
    <n v="2"/>
    <s v="K/00-02"/>
    <s v="Könyvtár bejárat"/>
    <x v="4"/>
    <s v="Kieg. területek könyvtár"/>
    <s v="Közlekedők"/>
    <s v="Tz3"/>
    <n v="50.83"/>
    <n v="28.67"/>
    <n v="4.03"/>
    <n v="3.2"/>
    <s v="M_ÁLM"/>
    <x v="3"/>
    <s v="F_Kő"/>
    <n v="0"/>
    <n v="0"/>
    <n v="91.744000000000014"/>
    <n v="162.65600000000001"/>
    <n v="6.0996000000000006"/>
    <s v="Egyéb"/>
  </r>
  <r>
    <s v="K"/>
    <x v="4"/>
    <n v="3"/>
    <s v="K/00-03"/>
    <s v="Ruhatár, táskatár"/>
    <x v="4"/>
    <s v="Kieg. területek könyvtár"/>
    <s v="Kiegészítő területek"/>
    <s v="Tz3"/>
    <n v="62.88"/>
    <n v="35.86"/>
    <n v="4.03"/>
    <n v="3.3"/>
    <s v="M_ÁLM"/>
    <x v="3"/>
    <s v="F_Fes"/>
    <n v="7.61"/>
    <n v="0"/>
    <n v="110.72799999999999"/>
    <n v="207.50399999999999"/>
    <n v="7.5456000000000003"/>
    <s v="Egyéb"/>
  </r>
  <r>
    <s v="K"/>
    <x v="4"/>
    <n v="4"/>
    <s v="K/00-04"/>
    <s v="Könyvtár bejárat"/>
    <x v="4"/>
    <s v="Kieg. területek könyvtár"/>
    <s v="Közlekedők"/>
    <s v="Tz3"/>
    <n v="19.850000000000001"/>
    <n v="18.260000000000002"/>
    <n v="4.03"/>
    <n v="2.7"/>
    <s v="M_ÁLM"/>
    <x v="3"/>
    <s v="F_Kő"/>
    <n v="16.11"/>
    <n v="0"/>
    <n v="33.192000000000007"/>
    <n v="53.595000000000006"/>
    <n v="2.3820000000000001"/>
    <s v="Egyéb"/>
  </r>
  <r>
    <s v="K"/>
    <x v="4"/>
    <n v="18"/>
    <s v="K/00-18"/>
    <s v="Közlekedő"/>
    <x v="4"/>
    <s v="Kieg. területek könyvtár"/>
    <s v="Közlekedők"/>
    <s v="Tz3"/>
    <n v="14.98"/>
    <n v="20.329999999999998"/>
    <n v="4.03"/>
    <n v="3.2"/>
    <s v="M_ÁLM"/>
    <x v="3"/>
    <s v="F_Kő"/>
    <n v="9.83"/>
    <n v="0"/>
    <n v="55.225999999999999"/>
    <n v="47.936000000000007"/>
    <n v="1.7975999999999999"/>
    <s v="Egyéb"/>
  </r>
  <r>
    <s v="K"/>
    <x v="4"/>
    <n v="19"/>
    <s v="K/00-19"/>
    <s v="Előtér"/>
    <x v="4"/>
    <s v="Kieg. területek könyvtár"/>
    <s v="Szociális helyiségek"/>
    <s v="Tz3"/>
    <n v="5.27"/>
    <n v="9.74"/>
    <n v="4.03"/>
    <n v="2.5"/>
    <s v="M_IMP"/>
    <x v="5"/>
    <s v="F_CSP"/>
    <n v="3.72"/>
    <n v="0"/>
    <n v="20.630000000000003"/>
    <n v="13.174999999999999"/>
    <n v="0.63239999999999996"/>
    <s v="Egyéb"/>
  </r>
  <r>
    <s v="K"/>
    <x v="4"/>
    <n v="20"/>
    <s v="K/00-20"/>
    <s v="Szolgálati ruhatár"/>
    <x v="4"/>
    <s v="Kieg. területek könyvtár"/>
    <s v="Szociális helyiségek"/>
    <s v="Tz3"/>
    <n v="10.130000000000001"/>
    <n v="15.42"/>
    <n v="4.03"/>
    <n v="2.5"/>
    <s v="M_ÁLM"/>
    <x v="5"/>
    <s v="F_Üve"/>
    <n v="1.86"/>
    <n v="0"/>
    <n v="36.69"/>
    <n v="25.325000000000003"/>
    <n v="1.2156"/>
    <s v="Egyéb"/>
  </r>
  <r>
    <s v="K"/>
    <x v="4"/>
    <n v="21"/>
    <s v="K/00-21"/>
    <s v="Női mosdó"/>
    <x v="4"/>
    <s v="Kieg. területek könyvtár"/>
    <s v="Szociális helyiségek"/>
    <s v="Tz3"/>
    <n v="3.34"/>
    <n v="8.5399999999999991"/>
    <n v="4.03"/>
    <n v="2.5"/>
    <s v="M_IMP"/>
    <x v="2"/>
    <s v="F_Csb"/>
    <n v="3.45"/>
    <n v="0"/>
    <n v="17.899999999999999"/>
    <n v="8.35"/>
    <n v="0.40079999999999999"/>
    <s v="Egyéb"/>
  </r>
  <r>
    <s v="K"/>
    <x v="4"/>
    <n v="22"/>
    <s v="K/00-22"/>
    <s v="Férfi mosdó"/>
    <x v="4"/>
    <s v="Kieg. területek könyvtár"/>
    <s v="Szociális helyiségek"/>
    <s v="Tz3"/>
    <n v="3.34"/>
    <n v="8.5399999999999991"/>
    <n v="4.03"/>
    <n v="2.5"/>
    <s v="M_IMP"/>
    <x v="2"/>
    <s v="F_Csb"/>
    <n v="3.45"/>
    <n v="0"/>
    <n v="17.899999999999999"/>
    <n v="8.35"/>
    <n v="0.40079999999999999"/>
    <s v="Egyéb"/>
  </r>
  <r>
    <s v="K"/>
    <x v="4"/>
    <n v="23"/>
    <s v="K/00-23"/>
    <s v="Női wc"/>
    <x v="4"/>
    <s v="Kieg. területek könyvtár"/>
    <s v="Szociális helyiségek"/>
    <s v="Tz3"/>
    <n v="0.99"/>
    <n v="4"/>
    <n v="4.03"/>
    <n v="2.5"/>
    <s v="M_IMP"/>
    <x v="2"/>
    <s v="F_Csb"/>
    <n v="1.59"/>
    <n v="0"/>
    <n v="8.41"/>
    <n v="2.4750000000000001"/>
    <n v="0.11879999999999999"/>
    <s v="Egyéb"/>
  </r>
  <r>
    <s v="K"/>
    <x v="4"/>
    <n v="24"/>
    <s v="K/00-24"/>
    <s v="Férfi wc"/>
    <x v="4"/>
    <s v="Kieg. területek könyvtár"/>
    <s v="Szociális helyiségek"/>
    <s v="Tz3"/>
    <n v="0.99"/>
    <n v="4"/>
    <n v="4.03"/>
    <n v="2.5"/>
    <s v="M_IMP"/>
    <x v="2"/>
    <s v="F_Csb"/>
    <n v="1.59"/>
    <n v="0"/>
    <n v="8.41"/>
    <n v="2.4750000000000001"/>
    <n v="0.11879999999999999"/>
    <s v="Egyéb"/>
  </r>
  <r>
    <s v="K"/>
    <x v="4"/>
    <n v="25"/>
    <s v="K/00-25"/>
    <s v="Közlekedő"/>
    <x v="4"/>
    <s v="Kieg. területek könyvtár"/>
    <s v="Közlekedők"/>
    <s v="Tz3"/>
    <n v="33.229999999999997"/>
    <n v="62.2"/>
    <n v="4.03"/>
    <n v="2.7"/>
    <s v="M_ÁLM"/>
    <x v="8"/>
    <s v="F_Kő"/>
    <n v="30.25"/>
    <n v="0"/>
    <n v="137.69000000000003"/>
    <n v="89.721000000000004"/>
    <n v="3.9876"/>
    <s v="Egyéb"/>
  </r>
  <r>
    <s v="K"/>
    <x v="1"/>
    <n v="8"/>
    <s v="K/01-08"/>
    <s v="Közlekedő"/>
    <x v="4"/>
    <s v="Kieg. területek könyvtár"/>
    <s v="Közlekedők"/>
    <s v="Tz3"/>
    <n v="47.27"/>
    <n v="50.8"/>
    <n v="3.01"/>
    <n v="2.5"/>
    <s v="M_AKU"/>
    <x v="1"/>
    <s v="F_Kő"/>
    <n v="23.95"/>
    <n v="0"/>
    <n v="103.05"/>
    <n v="118.17500000000001"/>
    <n v="5.6723999999999997"/>
    <s v="Egyéb"/>
  </r>
  <r>
    <s v="K"/>
    <x v="1"/>
    <n v="12"/>
    <s v="K/01-12"/>
    <s v="akadálymentes wc"/>
    <x v="4"/>
    <s v="Kieg. területek könyvtár"/>
    <s v="Szociális helyiségek"/>
    <s v="Tz3"/>
    <n v="3.08"/>
    <n v="7.04"/>
    <n v="3.01"/>
    <n v="2.5"/>
    <s v="M_IMP"/>
    <x v="2"/>
    <s v="F_Csb"/>
    <n v="2.13"/>
    <n v="0"/>
    <n v="15.470000000000002"/>
    <n v="7.7"/>
    <n v="0.36959999999999998"/>
    <s v="Egyéb"/>
  </r>
  <r>
    <s v="K"/>
    <x v="1"/>
    <n v="13"/>
    <s v="K/01-13"/>
    <s v="Férfi mosdó"/>
    <x v="4"/>
    <s v="Kieg. területek könyvtár"/>
    <s v="Szociális helyiségek"/>
    <s v="Tz3"/>
    <n v="3.03"/>
    <n v="7.03"/>
    <n v="3.01"/>
    <n v="2.5"/>
    <s v="M_IMP"/>
    <x v="2"/>
    <s v="F_Csb"/>
    <n v="3.72"/>
    <n v="0"/>
    <n v="13.854999999999999"/>
    <n v="7.5749999999999993"/>
    <n v="0.36359999999999998"/>
    <s v="Egyéb"/>
  </r>
  <r>
    <s v="K"/>
    <x v="1"/>
    <n v="14"/>
    <s v="K/01-14"/>
    <s v="Férfi wc"/>
    <x v="4"/>
    <s v="Kieg. területek könyvtár"/>
    <s v="Szociális helyiségek"/>
    <s v="Tz3"/>
    <n v="5.04"/>
    <n v="10.81"/>
    <n v="3.01"/>
    <n v="2.5"/>
    <s v="M_IMP"/>
    <x v="2"/>
    <s v="F_Csb"/>
    <n v="5.05"/>
    <n v="0"/>
    <n v="21.975000000000001"/>
    <n v="12.6"/>
    <n v="0.6048"/>
    <s v="Egyéb"/>
  </r>
  <r>
    <s v="K"/>
    <x v="1"/>
    <n v="15"/>
    <s v="K/01-15"/>
    <s v="Női mosdó"/>
    <x v="4"/>
    <s v="Kieg. területek könyvtár"/>
    <s v="Szociális helyiségek"/>
    <s v="Tz3"/>
    <n v="2.98"/>
    <n v="6.99"/>
    <n v="3.01"/>
    <n v="2.5"/>
    <s v="M_IMP"/>
    <x v="2"/>
    <s v="F_Csb"/>
    <n v="3.72"/>
    <n v="0"/>
    <n v="13.755000000000001"/>
    <n v="7.45"/>
    <n v="0.35759999999999997"/>
    <s v="Egyéb"/>
  </r>
  <r>
    <s v="K"/>
    <x v="1"/>
    <n v="16"/>
    <s v="K/01-16"/>
    <s v="Női wc"/>
    <x v="4"/>
    <s v="Kieg. területek könyvtár"/>
    <s v="Szociális helyiségek"/>
    <s v="Tz3"/>
    <n v="3.89"/>
    <n v="9.64"/>
    <n v="3.01"/>
    <n v="2.5"/>
    <s v="M_IMP"/>
    <x v="2"/>
    <s v="F_Csb"/>
    <n v="8.23"/>
    <n v="0"/>
    <n v="15.870000000000001"/>
    <n v="9.7249999999999996"/>
    <n v="0.46679999999999999"/>
    <s v="Egyéb"/>
  </r>
  <r>
    <s v="K"/>
    <x v="1"/>
    <n v="17"/>
    <s v="K/01-17"/>
    <s v="Férfi wc"/>
    <x v="4"/>
    <s v="Kieg. területek könyvtár"/>
    <s v="Szociális helyiségek"/>
    <s v="Tz3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K"/>
    <x v="1"/>
    <n v="18"/>
    <s v="K/01-18"/>
    <s v="Férfi wc"/>
    <x v="4"/>
    <s v="Kieg. területek könyvtár"/>
    <s v="Szociális helyiségek"/>
    <s v="Tz3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K"/>
    <x v="1"/>
    <n v="19"/>
    <s v="K/01-19"/>
    <s v="Női wc"/>
    <x v="4"/>
    <s v="Kieg. területek könyvtár"/>
    <s v="Szociális helyiségek"/>
    <s v="Tz3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K"/>
    <x v="1"/>
    <n v="20"/>
    <s v="K/01-20"/>
    <s v="Női wc"/>
    <x v="4"/>
    <s v="Kieg. területek könyvtár"/>
    <s v="Szociális helyiségek"/>
    <s v="Tz3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K"/>
    <x v="1"/>
    <n v="21"/>
    <s v="K/01-21"/>
    <s v="Női wc"/>
    <x v="4"/>
    <s v="Kieg. területek könyvtár"/>
    <s v="Szociális helyiségek"/>
    <s v="Tz3"/>
    <n v="1"/>
    <n v="4.0199999999999996"/>
    <n v="3.01"/>
    <n v="2.5"/>
    <s v="M_IMP"/>
    <x v="2"/>
    <s v="F_Csb"/>
    <n v="1.59"/>
    <n v="0"/>
    <n v="8.4599999999999991"/>
    <n v="2.5"/>
    <n v="0.12"/>
    <s v="Egyéb"/>
  </r>
  <r>
    <s v="K"/>
    <x v="1"/>
    <n v="22"/>
    <s v="K/01-22"/>
    <s v="Női wc"/>
    <x v="4"/>
    <s v="Kieg. területek könyvtár"/>
    <s v="Szociális helyiségek"/>
    <s v="Tz3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K"/>
    <x v="2"/>
    <n v="4"/>
    <s v="K/02-04"/>
    <s v="Közlekedő"/>
    <x v="4"/>
    <s v="Kieg. területek könyvtár"/>
    <s v="Közlekedők"/>
    <s v="Tz3"/>
    <n v="47.27"/>
    <n v="50.8"/>
    <n v="3.03"/>
    <n v="2.5"/>
    <s v="M_AKU"/>
    <x v="1"/>
    <s v="F_Kő"/>
    <n v="23.95"/>
    <n v="0"/>
    <n v="103.05"/>
    <n v="118.17500000000001"/>
    <n v="5.6723999999999997"/>
    <s v="Egyéb"/>
  </r>
  <r>
    <s v="K"/>
    <x v="2"/>
    <n v="9"/>
    <s v="K/02-09"/>
    <s v="akadálymentes wc"/>
    <x v="4"/>
    <s v="Kieg. területek könyvtár"/>
    <s v="Szociális helyiségek"/>
    <s v="Tz3"/>
    <n v="3.08"/>
    <n v="7.04"/>
    <n v="3.03"/>
    <n v="2.5"/>
    <s v="M_IMP"/>
    <x v="2"/>
    <s v="F_Csb"/>
    <n v="2.13"/>
    <n v="0"/>
    <n v="15.470000000000002"/>
    <n v="7.7"/>
    <n v="0.36959999999999998"/>
    <s v="Egyéb"/>
  </r>
  <r>
    <s v="K"/>
    <x v="2"/>
    <n v="10"/>
    <s v="K/02-10"/>
    <s v="Férfi mosdó"/>
    <x v="4"/>
    <s v="Kieg. területek könyvtár"/>
    <s v="Szociális helyiségek"/>
    <s v="Tz3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K"/>
    <x v="2"/>
    <n v="11"/>
    <s v="K/02-11"/>
    <s v="Férfi wc"/>
    <x v="4"/>
    <s v="Kieg. területek könyvtár"/>
    <s v="Szociális helyiségek"/>
    <s v="Tz3"/>
    <n v="5.04"/>
    <n v="10.81"/>
    <n v="3.03"/>
    <n v="2.5"/>
    <s v="M_IMP"/>
    <x v="2"/>
    <s v="F_Csb"/>
    <n v="5.05"/>
    <n v="0"/>
    <n v="21.975000000000001"/>
    <n v="12.6"/>
    <n v="0.6048"/>
    <s v="Egyéb"/>
  </r>
  <r>
    <s v="K"/>
    <x v="2"/>
    <n v="12"/>
    <s v="K/02-12"/>
    <s v="Női mosdó"/>
    <x v="4"/>
    <s v="Kieg. területek könyvtár"/>
    <s v="Szociális helyiségek"/>
    <s v="Tz3"/>
    <n v="2.98"/>
    <n v="6.99"/>
    <n v="3.03"/>
    <n v="2.5"/>
    <s v="M_IMP"/>
    <x v="2"/>
    <s v="F_Csb"/>
    <n v="3.72"/>
    <n v="0"/>
    <n v="13.755000000000001"/>
    <n v="7.45"/>
    <n v="0.35759999999999997"/>
    <s v="Egyéb"/>
  </r>
  <r>
    <s v="K"/>
    <x v="2"/>
    <n v="13"/>
    <s v="K/02-13"/>
    <s v="Női wc"/>
    <x v="4"/>
    <s v="Kieg. területek könyvtár"/>
    <s v="Szociális helyiségek"/>
    <s v="Tz3"/>
    <n v="3.89"/>
    <n v="9.64"/>
    <n v="3.03"/>
    <n v="2.5"/>
    <s v="M_IMP"/>
    <x v="2"/>
    <s v="F_Csb"/>
    <n v="8.23"/>
    <n v="0"/>
    <n v="15.870000000000001"/>
    <n v="9.7249999999999996"/>
    <n v="0.46679999999999999"/>
    <s v="Egyéb"/>
  </r>
  <r>
    <s v="K"/>
    <x v="2"/>
    <n v="14"/>
    <s v="K/02-14"/>
    <s v="Férfi wc"/>
    <x v="4"/>
    <s v="Kieg. területek könyvtár"/>
    <s v="Szociális helyiségek"/>
    <s v="Tz3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K"/>
    <x v="2"/>
    <n v="15"/>
    <s v="K/02-15"/>
    <s v="Férfi wc"/>
    <x v="4"/>
    <s v="Kieg. területek könyvtár"/>
    <s v="Szociális helyiségek"/>
    <s v="Tz3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K"/>
    <x v="2"/>
    <n v="16"/>
    <s v="K/02-16"/>
    <s v="Női wc"/>
    <x v="4"/>
    <s v="Kieg. területek könyvtár"/>
    <s v="Szociális helyiségek"/>
    <s v="Tz3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K"/>
    <x v="2"/>
    <n v="17"/>
    <s v="K/02-17"/>
    <s v="Női wc"/>
    <x v="4"/>
    <s v="Kieg. területek könyvtár"/>
    <s v="Szociális helyiségek"/>
    <s v="Tz3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K"/>
    <x v="2"/>
    <n v="18"/>
    <s v="K/02-18"/>
    <s v="Női wc"/>
    <x v="4"/>
    <s v="Kieg. területek könyvtár"/>
    <s v="Szociális helyiségek"/>
    <s v="Tz3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K"/>
    <x v="2"/>
    <n v="19"/>
    <s v="K/02-19"/>
    <s v="Női wc"/>
    <x v="4"/>
    <s v="Kieg. területek könyvtár"/>
    <s v="Szociális helyiségek"/>
    <s v="Tz3"/>
    <n v="1"/>
    <n v="4.0199999999999996"/>
    <n v="3.03"/>
    <n v="2.5"/>
    <s v="M_IMP"/>
    <x v="2"/>
    <s v="F_Csb"/>
    <n v="1.59"/>
    <n v="0"/>
    <n v="8.4599999999999991"/>
    <n v="2.5"/>
    <n v="0.12"/>
    <s v="Egyéb"/>
  </r>
  <r>
    <s v="K"/>
    <x v="0"/>
    <n v="3"/>
    <s v="K/03-03"/>
    <s v="Közlekedő"/>
    <x v="4"/>
    <s v="Kieg. területek könyvtár"/>
    <s v="Közlekedők"/>
    <s v="Tz3"/>
    <n v="23.95"/>
    <n v="25.36"/>
    <n v="2.96"/>
    <n v="2.5"/>
    <s v="M_ÁLM"/>
    <x v="8"/>
    <s v="F_Kő"/>
    <n v="6.11"/>
    <n v="0"/>
    <n v="57.29"/>
    <n v="59.875"/>
    <n v="2.8739999999999997"/>
    <s v="Egyéb"/>
  </r>
  <r>
    <s v="K"/>
    <x v="0"/>
    <n v="5"/>
    <s v="K/03-05"/>
    <s v="Dohányzó"/>
    <x v="4"/>
    <s v="Kieg. területek könyvtár"/>
    <s v="Közlekedők"/>
    <s v="Tz3"/>
    <n v="27.11"/>
    <n v="37.93"/>
    <n v="2.96"/>
    <n v="2.5"/>
    <s v="M_ÁLM"/>
    <x v="8"/>
    <s v="F_Üve"/>
    <n v="1.86"/>
    <n v="0"/>
    <n v="92.965000000000003"/>
    <n v="67.775000000000006"/>
    <n v="3.2532000000000001"/>
    <s v="Egyéb"/>
  </r>
  <r>
    <s v="K"/>
    <x v="0"/>
    <n v="6"/>
    <s v="K/03-06"/>
    <s v="Közlekedő"/>
    <x v="4"/>
    <s v="Kieg. területek könyvtár"/>
    <s v="Közlekedők"/>
    <s v="Tz3"/>
    <n v="47.45"/>
    <n v="50.81"/>
    <n v="2.99"/>
    <n v="2.5"/>
    <s v="M_ÁLM"/>
    <x v="8"/>
    <s v="F_Kő"/>
    <n v="23.73"/>
    <n v="10.199999999999999"/>
    <n v="93.094999999999999"/>
    <n v="118.625"/>
    <n v="5.6940000000000008"/>
    <s v="Egyéb"/>
  </r>
  <r>
    <s v="K"/>
    <x v="0"/>
    <n v="7"/>
    <s v="K/03-07"/>
    <s v="Közlekedő"/>
    <x v="4"/>
    <s v="Kieg. területek könyvtár"/>
    <s v="Közlekedők"/>
    <s v="Tz3"/>
    <n v="71.97"/>
    <n v="72.48"/>
    <n v="2.99"/>
    <n v="2.5"/>
    <s v="M_ÁLM"/>
    <x v="8"/>
    <s v="F_Kő"/>
    <n v="41.53"/>
    <n v="0"/>
    <n v="139.67000000000002"/>
    <n v="179.92500000000001"/>
    <n v="8.6364000000000001"/>
    <s v="Egyéb"/>
  </r>
  <r>
    <s v="K"/>
    <x v="0"/>
    <n v="8"/>
    <s v="K/03-08"/>
    <s v="Teakonyha"/>
    <x v="4"/>
    <s v="Kieg. területek könyvtár"/>
    <s v="Közlekedők"/>
    <s v="Tz3"/>
    <n v="13.57"/>
    <n v="15.99"/>
    <n v="2.99"/>
    <n v="2.5"/>
    <s v="M_ÁLM"/>
    <x v="8"/>
    <s v="F_Kő"/>
    <n v="2.13"/>
    <n v="0"/>
    <n v="37.844999999999999"/>
    <n v="33.924999999999997"/>
    <n v="1.6284000000000001"/>
    <s v="Egyéb"/>
  </r>
  <r>
    <s v="K"/>
    <x v="0"/>
    <n v="24"/>
    <s v="K/03-24"/>
    <s v="akadálymentes wc"/>
    <x v="4"/>
    <s v="Kieg. területek könyvtár"/>
    <s v="Közlekedők"/>
    <s v="Tz3"/>
    <n v="3.08"/>
    <n v="7.04"/>
    <n v="2.99"/>
    <n v="2.5"/>
    <s v="M_ÁLM"/>
    <x v="2"/>
    <s v="F_Kő"/>
    <n v="2.13"/>
    <n v="0"/>
    <n v="15.470000000000002"/>
    <n v="7.7"/>
    <n v="0.36959999999999998"/>
    <s v="Egyéb"/>
  </r>
  <r>
    <s v="K"/>
    <x v="0"/>
    <n v="25"/>
    <s v="K/03-25"/>
    <s v="Férfi mosdó"/>
    <x v="4"/>
    <s v="Kieg. területek könyvtár"/>
    <s v="Közlekedők"/>
    <s v="Tz3"/>
    <n v="3.03"/>
    <n v="7.03"/>
    <n v="2.99"/>
    <n v="2.5"/>
    <s v="M_ÁLM"/>
    <x v="2"/>
    <s v="F_Kő"/>
    <n v="3.72"/>
    <n v="0"/>
    <n v="13.854999999999999"/>
    <n v="7.5749999999999993"/>
    <n v="0.36359999999999998"/>
    <s v="Egyéb"/>
  </r>
  <r>
    <s v="K"/>
    <x v="0"/>
    <n v="26"/>
    <s v="K/03-26"/>
    <s v="Férfi wc"/>
    <x v="4"/>
    <s v="Kieg. területek könyvtár"/>
    <s v="Közlekedők"/>
    <s v="Tz3"/>
    <n v="5.05"/>
    <n v="10.82"/>
    <n v="2.99"/>
    <n v="2.5"/>
    <s v="M_ÁLM"/>
    <x v="2"/>
    <s v="F_Kő"/>
    <n v="5.05"/>
    <n v="0"/>
    <n v="22"/>
    <n v="12.625"/>
    <n v="0.60599999999999998"/>
    <s v="Egyéb"/>
  </r>
  <r>
    <s v="K"/>
    <x v="0"/>
    <n v="27"/>
    <s v="K/03-27"/>
    <s v="Női mosdó"/>
    <x v="4"/>
    <s v="Kieg. területek könyvtár"/>
    <s v="Közlekedők"/>
    <s v="Tz3"/>
    <n v="2.98"/>
    <n v="6.99"/>
    <n v="2.99"/>
    <n v="2.5"/>
    <s v="M_ÁLM"/>
    <x v="2"/>
    <s v="F_Kő"/>
    <n v="3.72"/>
    <n v="0"/>
    <n v="13.755000000000001"/>
    <n v="7.45"/>
    <n v="0.35759999999999997"/>
    <s v="Egyéb"/>
  </r>
  <r>
    <s v="K"/>
    <x v="0"/>
    <n v="28"/>
    <s v="K/03-28"/>
    <s v="Női wc"/>
    <x v="4"/>
    <s v="Kieg. területek könyvtár"/>
    <s v="Közlekedők"/>
    <s v="Tz3"/>
    <n v="3.9"/>
    <n v="9.65"/>
    <n v="2.99"/>
    <n v="2.5"/>
    <s v="M_ÁLM"/>
    <x v="2"/>
    <s v="F_Kő"/>
    <n v="8.23"/>
    <n v="0"/>
    <n v="15.895"/>
    <n v="9.75"/>
    <n v="0.46799999999999997"/>
    <s v="Egyéb"/>
  </r>
  <r>
    <s v="K"/>
    <x v="0"/>
    <n v="29"/>
    <s v="K/03-29"/>
    <s v="Férfi wc"/>
    <x v="4"/>
    <s v="Kieg. területek könyvtár"/>
    <s v="Közlekedők"/>
    <s v="Tz3"/>
    <n v="0.95"/>
    <n v="3.92"/>
    <n v="2.99"/>
    <n v="2.5"/>
    <s v="M_ÁLM"/>
    <x v="2"/>
    <s v="F_Kő"/>
    <n v="1.59"/>
    <n v="0"/>
    <n v="8.2100000000000009"/>
    <n v="2.375"/>
    <n v="0.11399999999999999"/>
    <s v="Egyéb"/>
  </r>
  <r>
    <s v="K"/>
    <x v="0"/>
    <n v="30"/>
    <s v="K/03-30"/>
    <s v="Férfi wc"/>
    <x v="4"/>
    <s v="Kieg. területek könyvtár"/>
    <s v="Közlekedők"/>
    <s v="Tz3"/>
    <n v="0.95"/>
    <n v="4.0999999999999996"/>
    <n v="2.99"/>
    <n v="2.5"/>
    <s v="M_ÁLM"/>
    <x v="2"/>
    <s v="F_Kő"/>
    <n v="1.59"/>
    <n v="0"/>
    <n v="8.66"/>
    <n v="2.375"/>
    <n v="0.11399999999999999"/>
    <s v="Egyéb"/>
  </r>
  <r>
    <s v="K"/>
    <x v="0"/>
    <n v="31"/>
    <s v="K/03-31"/>
    <s v="Női wc"/>
    <x v="4"/>
    <s v="Kieg. területek könyvtár"/>
    <s v="Közlekedők"/>
    <s v="Tz3"/>
    <n v="0.95"/>
    <n v="3.92"/>
    <n v="2.99"/>
    <n v="2.5"/>
    <s v="M_ÁLM"/>
    <x v="2"/>
    <s v="F_Kő"/>
    <n v="1.59"/>
    <n v="0"/>
    <n v="8.2100000000000009"/>
    <n v="2.375"/>
    <n v="0.11399999999999999"/>
    <s v="Egyéb"/>
  </r>
  <r>
    <s v="K"/>
    <x v="0"/>
    <n v="32"/>
    <s v="K/03-32"/>
    <s v="Női wc"/>
    <x v="4"/>
    <s v="Kieg. területek könyvtár"/>
    <s v="Közlekedők"/>
    <s v="Tz3"/>
    <n v="0.95"/>
    <n v="3.92"/>
    <n v="2.99"/>
    <n v="2.5"/>
    <s v="M_ÁLM"/>
    <x v="2"/>
    <s v="F_Kő"/>
    <n v="1.59"/>
    <n v="0"/>
    <n v="8.2100000000000009"/>
    <n v="2.375"/>
    <n v="0.11399999999999999"/>
    <s v="Egyéb"/>
  </r>
  <r>
    <s v="K"/>
    <x v="0"/>
    <n v="33"/>
    <s v="K/03-33"/>
    <s v="Női wc"/>
    <x v="4"/>
    <s v="Kieg. területek könyvtár"/>
    <s v="Közlekedők"/>
    <s v="Tz3"/>
    <n v="0.95"/>
    <n v="3.92"/>
    <n v="2.99"/>
    <n v="2.5"/>
    <s v="M_ÁLM"/>
    <x v="2"/>
    <s v="F_Kő"/>
    <n v="1.59"/>
    <n v="0"/>
    <n v="8.2100000000000009"/>
    <n v="2.375"/>
    <n v="0.11399999999999999"/>
    <s v="Egyéb"/>
  </r>
  <r>
    <s v="K"/>
    <x v="0"/>
    <n v="34"/>
    <s v="K/03-34"/>
    <s v="Női wc"/>
    <x v="4"/>
    <s v="Kieg. területek könyvtár"/>
    <s v="Közlekedők"/>
    <s v="Tz3"/>
    <n v="1.01"/>
    <n v="4.04"/>
    <n v="2.99"/>
    <n v="2.5"/>
    <s v="M_ÁLM"/>
    <x v="2"/>
    <s v="F_Kő"/>
    <n v="1.59"/>
    <n v="0"/>
    <n v="8.51"/>
    <n v="2.5249999999999999"/>
    <n v="0.12120000000000002"/>
    <s v="Egyéb"/>
  </r>
  <r>
    <s v="K"/>
    <x v="5"/>
    <n v="5"/>
    <s v="K/04-05"/>
    <s v="Közlekedő"/>
    <x v="4"/>
    <s v="Kieg. területek könyvtár"/>
    <s v="Közlekedők"/>
    <s v="Tz3"/>
    <n v="44.54"/>
    <n v="47.35"/>
    <n v="3.03"/>
    <n v="2.5"/>
    <s v="M_ÁLM"/>
    <x v="1"/>
    <s v="F_Kő"/>
    <n v="22.94"/>
    <n v="0"/>
    <n v="95.435000000000002"/>
    <n v="111.35"/>
    <n v="5.3448000000000002"/>
    <s v="Egyéb"/>
  </r>
  <r>
    <s v="K"/>
    <x v="5"/>
    <n v="9"/>
    <s v="K/04-09"/>
    <s v="Férfi mosdó"/>
    <x v="4"/>
    <s v="Kieg. területek könyvtár"/>
    <s v="Szociális helyiségek"/>
    <s v="Tz3"/>
    <n v="3.24"/>
    <n v="8.44"/>
    <n v="3.03"/>
    <n v="2.5"/>
    <s v="M_IMP"/>
    <x v="2"/>
    <s v="F_Csb"/>
    <n v="3.45"/>
    <n v="0"/>
    <n v="17.649999999999999"/>
    <n v="8.1000000000000014"/>
    <n v="0.38880000000000003"/>
    <s v="Egyéb"/>
  </r>
  <r>
    <s v="K"/>
    <x v="5"/>
    <n v="10"/>
    <s v="K/04-10"/>
    <s v="Férfi wc"/>
    <x v="4"/>
    <s v="Kieg. területek könyvtár"/>
    <s v="Szociális helyiségek"/>
    <s v="Tz3"/>
    <n v="0.99"/>
    <n v="4"/>
    <n v="3.03"/>
    <n v="2.5"/>
    <s v="M_IMP"/>
    <x v="2"/>
    <s v="F_Csb"/>
    <n v="1.59"/>
    <n v="0"/>
    <n v="8.41"/>
    <n v="2.4750000000000001"/>
    <n v="0.11879999999999999"/>
    <s v="Egyéb"/>
  </r>
  <r>
    <s v="K"/>
    <x v="5"/>
    <n v="11"/>
    <s v="K/04-11"/>
    <s v="Női mosdó"/>
    <x v="4"/>
    <s v="Kieg. területek könyvtár"/>
    <s v="Szociális helyiségek"/>
    <s v="Tz3"/>
    <n v="3.29"/>
    <n v="8.49"/>
    <n v="3.03"/>
    <n v="2.5"/>
    <s v="M_IMP"/>
    <x v="2"/>
    <s v="F_Csb"/>
    <n v="3.45"/>
    <n v="0"/>
    <n v="17.775000000000002"/>
    <n v="8.2249999999999996"/>
    <n v="0.39480000000000004"/>
    <s v="Egyéb"/>
  </r>
  <r>
    <s v="K"/>
    <x v="5"/>
    <n v="12"/>
    <s v="K/04-12"/>
    <s v="Női wc"/>
    <x v="4"/>
    <s v="Kieg. területek könyvtár"/>
    <s v="Szociális helyiségek"/>
    <s v="Tz3"/>
    <n v="0.99"/>
    <n v="4"/>
    <n v="3.03"/>
    <n v="2.5"/>
    <s v="M_IMP"/>
    <x v="2"/>
    <s v="F_Csb"/>
    <n v="1.59"/>
    <n v="0"/>
    <n v="8.41"/>
    <n v="2.4750000000000001"/>
    <n v="0.11879999999999999"/>
    <s v="Egyéb"/>
  </r>
  <r>
    <s v="K"/>
    <x v="5"/>
    <n v="13"/>
    <s v="K/04-13"/>
    <s v="Öltöző"/>
    <x v="4"/>
    <s v="Kieg. területek könyvtár"/>
    <s v="Szociális helyiségek"/>
    <s v="Tz3"/>
    <n v="5.26"/>
    <n v="9.56"/>
    <n v="3.03"/>
    <n v="2.5"/>
    <s v="M_IMP"/>
    <x v="5"/>
    <s v="F_Cs"/>
    <n v="3.72"/>
    <n v="0"/>
    <n v="20.180000000000003"/>
    <n v="13.149999999999999"/>
    <n v="0.63119999999999998"/>
    <s v="Egyéb"/>
  </r>
  <r>
    <s v="K"/>
    <x v="5"/>
    <n v="14"/>
    <s v="K/04-14"/>
    <s v="Öltöző"/>
    <x v="4"/>
    <s v="Kieg. területek könyvtár"/>
    <s v="Szociális helyiségek"/>
    <s v="Tz3"/>
    <n v="10.08"/>
    <n v="15.19"/>
    <n v="3.03"/>
    <n v="2.5"/>
    <s v="M_ÁLM"/>
    <x v="5"/>
    <s v="F_Cs"/>
    <n v="1.86"/>
    <n v="0"/>
    <n v="36.115000000000002"/>
    <n v="25.2"/>
    <n v="1.2096"/>
    <s v="Egyéb"/>
  </r>
  <r>
    <s v="O"/>
    <x v="4"/>
    <n v="5"/>
    <s v="O/00-05"/>
    <s v="Közlekedő"/>
    <x v="5"/>
    <s v="Kieg. területek főiskola"/>
    <s v="Közlekedők"/>
    <s v="Tz3"/>
    <n v="41.59"/>
    <n v="37.26"/>
    <n v="4.03"/>
    <n v="2.5"/>
    <s v="M_ÁLM"/>
    <x v="3"/>
    <s v="F_Kő"/>
    <n v="11.14"/>
    <n v="0"/>
    <n v="82.009999999999991"/>
    <n v="103.97500000000001"/>
    <n v="4.9908000000000001"/>
    <s v="Egyéb"/>
  </r>
  <r>
    <s v="O"/>
    <x v="4"/>
    <n v="25"/>
    <s v="O/00-25"/>
    <s v="Közlekedő"/>
    <x v="5"/>
    <s v=" Kieg. területek főiskola"/>
    <s v="Közlekedők"/>
    <s v="Tz3"/>
    <n v="35.520000000000003"/>
    <n v="36.1"/>
    <n v="4.03"/>
    <n v="3.3"/>
    <s v="M_ÁLM"/>
    <x v="5"/>
    <s v="F_Üve"/>
    <n v="6.64"/>
    <n v="49.13"/>
    <n v="63.359999999999992"/>
    <n v="117.21600000000001"/>
    <n v="4.2624000000000004"/>
    <s v="Egyéb"/>
  </r>
  <r>
    <s v="O"/>
    <x v="4"/>
    <n v="46"/>
    <s v="O/00-46"/>
    <s v="Akadálymentes wc"/>
    <x v="5"/>
    <s v="Kieg. területek főiskola"/>
    <s v="Szociális helyiségek"/>
    <s v="Tz3"/>
    <n v="3.34"/>
    <n v="7.76"/>
    <n v="4.03"/>
    <n v="2.5"/>
    <s v="M_IMP"/>
    <x v="2"/>
    <s v="F_Csb"/>
    <n v="2.13"/>
    <n v="0"/>
    <n v="17.27"/>
    <n v="8.35"/>
    <n v="0.40079999999999999"/>
    <s v="Egyéb"/>
  </r>
  <r>
    <s v="O"/>
    <x v="4"/>
    <n v="47"/>
    <s v="O/00-47"/>
    <s v="Férfi mosdó"/>
    <x v="5"/>
    <s v="Kieg. területek főiskola"/>
    <s v="Szociális helyiségek"/>
    <s v="Tz3"/>
    <n v="3.03"/>
    <n v="7.03"/>
    <n v="4.03"/>
    <n v="2.5"/>
    <s v="M_IMP"/>
    <x v="2"/>
    <s v="F_Csb"/>
    <n v="3.72"/>
    <n v="0"/>
    <n v="13.854999999999999"/>
    <n v="7.5749999999999993"/>
    <n v="0.36359999999999998"/>
    <s v="Egyéb"/>
  </r>
  <r>
    <s v="O"/>
    <x v="4"/>
    <n v="48"/>
    <s v="O/00-48"/>
    <s v="Férfi wc"/>
    <x v="5"/>
    <s v="Kieg. területek főiskola"/>
    <s v="Szociális helyiségek"/>
    <s v="Tz3"/>
    <n v="5.01"/>
    <n v="10.81"/>
    <n v="4.03"/>
    <n v="2.5"/>
    <s v="M_IMP"/>
    <x v="2"/>
    <s v="F_Csb"/>
    <n v="5.05"/>
    <n v="0"/>
    <n v="21.975000000000001"/>
    <n v="12.524999999999999"/>
    <n v="0.60119999999999996"/>
    <s v="Egyéb"/>
  </r>
  <r>
    <s v="O"/>
    <x v="4"/>
    <n v="49"/>
    <s v="O/00-49"/>
    <s v="Férfi wc"/>
    <x v="5"/>
    <s v="Kieg. területek főiskola"/>
    <s v="Szociális helyiségek"/>
    <s v="Tz3"/>
    <n v="0.95"/>
    <n v="4.0999999999999996"/>
    <n v="4.03"/>
    <n v="2.5"/>
    <s v="M_IMP"/>
    <x v="2"/>
    <s v="F_Csb"/>
    <n v="1.59"/>
    <n v="0"/>
    <n v="8.66"/>
    <n v="2.375"/>
    <n v="0.11399999999999999"/>
    <s v="Egyéb"/>
  </r>
  <r>
    <s v="O"/>
    <x v="4"/>
    <n v="50"/>
    <s v="O/00-50"/>
    <s v="Férfi wc"/>
    <x v="5"/>
    <s v="Kieg. területek főiskola"/>
    <s v="Szociális helyiségek"/>
    <s v="Tz3"/>
    <n v="1"/>
    <n v="4.03"/>
    <n v="4.03"/>
    <n v="2.5"/>
    <s v="M_IMP"/>
    <x v="2"/>
    <s v="F_Csb"/>
    <n v="1.59"/>
    <n v="0"/>
    <n v="8.4850000000000012"/>
    <n v="2.5"/>
    <n v="0.12"/>
    <s v="Egyéb"/>
  </r>
  <r>
    <s v="O"/>
    <x v="4"/>
    <n v="51"/>
    <s v="O/00-51"/>
    <s v="Női mosdó"/>
    <x v="5"/>
    <s v="Kieg. területek főiskola"/>
    <s v="Szociális helyiségek"/>
    <s v="Tz3"/>
    <n v="3.03"/>
    <n v="7.04"/>
    <n v="4.03"/>
    <n v="2.5"/>
    <s v="M_IMP"/>
    <x v="2"/>
    <s v="F_Csb"/>
    <n v="3.72"/>
    <n v="0"/>
    <n v="13.88"/>
    <n v="7.5749999999999993"/>
    <n v="0.36359999999999998"/>
    <s v="Egyéb"/>
  </r>
  <r>
    <s v="O"/>
    <x v="4"/>
    <n v="52"/>
    <s v="O/00-52"/>
    <s v="Női wc"/>
    <x v="5"/>
    <s v="Kieg. területek főiskola"/>
    <s v="Szociális helyiségek"/>
    <s v="Tz3"/>
    <n v="3.98"/>
    <n v="9.69"/>
    <n v="4.03"/>
    <n v="2.5"/>
    <s v="M_IMP"/>
    <x v="2"/>
    <s v="F_Csb"/>
    <n v="8.23"/>
    <n v="0"/>
    <n v="15.994999999999997"/>
    <n v="9.9499999999999993"/>
    <n v="0.47759999999999997"/>
    <s v="Egyéb"/>
  </r>
  <r>
    <s v="O"/>
    <x v="4"/>
    <n v="53"/>
    <s v="O/00-53"/>
    <s v="Női wc"/>
    <x v="5"/>
    <s v="Kieg. területek főiskola"/>
    <s v="Szociális helyiségek"/>
    <s v="Tz3"/>
    <n v="0.95"/>
    <n v="3.92"/>
    <n v="4.03"/>
    <n v="2.5"/>
    <s v="M_IMP"/>
    <x v="2"/>
    <s v="F_Csb"/>
    <n v="1.59"/>
    <n v="0"/>
    <n v="8.2100000000000009"/>
    <n v="2.375"/>
    <n v="0.11399999999999999"/>
    <s v="Egyéb"/>
  </r>
  <r>
    <s v="O"/>
    <x v="4"/>
    <n v="54"/>
    <s v="O/00-54"/>
    <s v="Női wc"/>
    <x v="5"/>
    <s v="Kieg. területek főiskola"/>
    <s v="Szociális helyiségek"/>
    <s v="Tz3"/>
    <n v="0.95"/>
    <n v="3.92"/>
    <n v="4.03"/>
    <n v="2.5"/>
    <s v="M_IMP"/>
    <x v="2"/>
    <s v="F_Csb"/>
    <n v="1.59"/>
    <n v="0"/>
    <n v="8.2100000000000009"/>
    <n v="2.375"/>
    <n v="0.11399999999999999"/>
    <s v="Egyéb"/>
  </r>
  <r>
    <s v="O"/>
    <x v="4"/>
    <n v="55"/>
    <s v="O/00-55"/>
    <s v="Női wc"/>
    <x v="5"/>
    <s v="Kieg. területek főiskola"/>
    <s v="Szociális helyiségek"/>
    <s v="Tz3"/>
    <n v="0.95"/>
    <n v="3.92"/>
    <n v="4.03"/>
    <n v="2.5"/>
    <s v="M_IMP"/>
    <x v="2"/>
    <s v="F_Csb"/>
    <n v="1.59"/>
    <n v="0"/>
    <n v="8.2100000000000009"/>
    <n v="2.375"/>
    <n v="0.11399999999999999"/>
    <s v="Egyéb"/>
  </r>
  <r>
    <s v="O"/>
    <x v="4"/>
    <n v="56"/>
    <s v="O/00-56"/>
    <s v="Női wc"/>
    <x v="5"/>
    <s v="Kieg. területek főiskola"/>
    <s v="Szociális helyiségek"/>
    <s v="Tz3"/>
    <n v="1"/>
    <n v="4.03"/>
    <n v="4.03"/>
    <n v="2.5"/>
    <s v="M_IMP"/>
    <x v="2"/>
    <s v="F_Csb"/>
    <n v="1.59"/>
    <n v="0"/>
    <n v="8.4850000000000012"/>
    <n v="2.5"/>
    <n v="0.12"/>
    <s v="Egyéb"/>
  </r>
  <r>
    <s v="O"/>
    <x v="1"/>
    <n v="41"/>
    <s v="O/01-41"/>
    <s v="Előtér"/>
    <x v="5"/>
    <s v="Kieg. területek főiskola"/>
    <s v="Közlekedők"/>
    <s v="Tz3"/>
    <n v="3.84"/>
    <n v="7.96"/>
    <n v="3.01"/>
    <n v="2.5"/>
    <s v="M_ÁLM"/>
    <x v="5"/>
    <s v="F_Fes"/>
    <n v="4.91"/>
    <n v="0"/>
    <n v="14.989999999999998"/>
    <n v="9.6"/>
    <n v="0.46079999999999999"/>
    <s v="Egyéb"/>
  </r>
  <r>
    <s v="O"/>
    <x v="1"/>
    <n v="42"/>
    <s v="O/01-42"/>
    <s v="Lépcsőház"/>
    <x v="5"/>
    <s v="Kieg. területek főiskola"/>
    <s v="Közlekedők"/>
    <s v="Tz3"/>
    <n v="26.22"/>
    <n v="22.1"/>
    <n v="3.01"/>
    <n v="3"/>
    <m/>
    <x v="5"/>
    <s v="F_Fes"/>
    <n v="2.46"/>
    <n v="0"/>
    <n v="63.840000000000011"/>
    <n v="78.66"/>
    <n v="3.1463999999999999"/>
    <s v="Egyéb"/>
  </r>
  <r>
    <s v="O"/>
    <x v="6"/>
    <n v="0"/>
    <s v="O/05-00"/>
    <s v="Közlekedő"/>
    <x v="5"/>
    <s v="Kieg. területek főiskola"/>
    <s v="Közlekedők"/>
    <s v="Tz3"/>
    <n v="99.84"/>
    <n v="86.3"/>
    <n v="3.03"/>
    <n v="2.5"/>
    <s v="M_ÁLM"/>
    <x v="8"/>
    <s v="F_Kő"/>
    <n v="68.650000000000006"/>
    <n v="0"/>
    <n v="147.1"/>
    <n v="249.60000000000002"/>
    <n v="11.980799999999999"/>
    <s v="Egyéb"/>
  </r>
  <r>
    <s v="O"/>
    <x v="3"/>
    <n v="0"/>
    <s v="O/06-00"/>
    <s v="Közlekedő"/>
    <x v="5"/>
    <s v="Kieg. területek főiskola"/>
    <s v="Közlekedők"/>
    <s v="Tz3"/>
    <n v="92.3"/>
    <n v="89.07"/>
    <n v="2.99"/>
    <n v="2.5"/>
    <s v="M_ÁLM"/>
    <x v="8"/>
    <s v="F_Kő"/>
    <n v="52.01"/>
    <n v="0"/>
    <n v="170.66499999999999"/>
    <n v="230.75"/>
    <n v="11.075999999999999"/>
    <s v="Egyéb"/>
  </r>
  <r>
    <s v="O"/>
    <x v="3"/>
    <n v="11"/>
    <s v="O/06-11"/>
    <s v="Teakonyha"/>
    <x v="5"/>
    <s v="Kieg. területek főiskola"/>
    <s v="Szociális helyiségek"/>
    <s v="Tz3"/>
    <n v="10.34"/>
    <n v="12.91"/>
    <n v="2.99"/>
    <n v="2.5"/>
    <s v="M_ÁLM"/>
    <x v="2"/>
    <s v="F_Fes, F_Gumi"/>
    <n v="1.86"/>
    <n v="0"/>
    <n v="30.414999999999999"/>
    <n v="25.85"/>
    <n v="1.2407999999999999"/>
    <s v="Egyéb"/>
  </r>
  <r>
    <s v="O"/>
    <x v="6"/>
    <n v="5"/>
    <s v="O/05-05"/>
    <s v="Nyelvizsga fogadó"/>
    <x v="6"/>
    <s v="SPECIÁLIS KÉPZÉSI TERÜLETEK"/>
    <s v="Nyelvi labor fogadó"/>
    <s v="Tz3"/>
    <n v="24.09"/>
    <n v="21.44"/>
    <n v="3.03"/>
    <n v="2.7"/>
    <s v="M_AKU"/>
    <x v="8"/>
    <s v="F_Üve"/>
    <n v="18.2"/>
    <n v="0"/>
    <n v="39.688000000000002"/>
    <n v="65.043000000000006"/>
    <n v="2.8908"/>
    <s v="Hasznos"/>
  </r>
  <r>
    <s v="O"/>
    <x v="4"/>
    <n v="3"/>
    <s v="O/00-03"/>
    <s v="Közlekedő"/>
    <x v="5"/>
    <s v="Kieg. területek főiskola"/>
    <s v="Közlekedők"/>
    <s v="Tz6"/>
    <n v="104.64"/>
    <n v="65.33"/>
    <n v="4.01"/>
    <n v="3.3"/>
    <s v="M_ÁLM"/>
    <x v="3"/>
    <s v="F_Kő"/>
    <n v="51.59"/>
    <n v="0"/>
    <n v="163.99899999999997"/>
    <n v="345.31199999999995"/>
    <n v="12.556800000000001"/>
    <s v="Egyéb"/>
  </r>
  <r>
    <s v="O"/>
    <x v="4"/>
    <n v="6"/>
    <s v="O/00-06"/>
    <s v="Előadó"/>
    <x v="0"/>
    <s v="OKTATÓTERMEK"/>
    <s v="Oktatóterem (80-120 fő)"/>
    <s v="Tz6"/>
    <n v="114.43"/>
    <n v="56.11"/>
    <n v="4.01"/>
    <n v="3.96"/>
    <s v="M_AKU"/>
    <x v="7"/>
    <s v="F_Aku / F_Fes"/>
    <n v="38.659999999999997"/>
    <n v="0"/>
    <n v="183.53559999999999"/>
    <n v="453.14280000000002"/>
    <n v="13.7316"/>
    <s v="Hasznos"/>
  </r>
  <r>
    <s v="O"/>
    <x v="4"/>
    <n v="7"/>
    <s v="O/00-07"/>
    <s v="Előadó"/>
    <x v="0"/>
    <s v="OKTATÓTERMEK"/>
    <s v="Oktatóterem (80-120 fő)"/>
    <s v="Tz6"/>
    <n v="107.38"/>
    <n v="54.77"/>
    <n v="4.01"/>
    <n v="3.96"/>
    <s v="M_AKU"/>
    <x v="7"/>
    <s v="F_Aku / F_Fes"/>
    <n v="38.659999999999997"/>
    <n v="0"/>
    <n v="178.22920000000002"/>
    <n v="425.22479999999996"/>
    <n v="12.8856"/>
    <s v="Hasznos"/>
  </r>
  <r>
    <s v="O"/>
    <x v="4"/>
    <n v="8"/>
    <s v="O/00-08"/>
    <s v="Előadó"/>
    <x v="0"/>
    <s v="OKTATÓTERMEK"/>
    <s v="Oktatóterem (80-120 fő)"/>
    <s v="Tz6"/>
    <n v="109.62"/>
    <n v="52.32"/>
    <n v="4.01"/>
    <n v="3.96"/>
    <s v="M_AKU"/>
    <x v="7"/>
    <s v="F_Aku / F_Fes"/>
    <n v="5"/>
    <n v="10.63"/>
    <n v="191.55719999999999"/>
    <n v="434.09520000000003"/>
    <n v="13.154400000000001"/>
    <s v="Hasznos"/>
  </r>
  <r>
    <s v="O"/>
    <x v="4"/>
    <n v="9"/>
    <s v="O/00-09"/>
    <s v="Előadó"/>
    <x v="0"/>
    <s v="OKTATÓTERMEK"/>
    <s v="Oktatóterem (80-120 fő)"/>
    <s v="Tz6"/>
    <n v="114.8"/>
    <n v="53.39"/>
    <n v="4.01"/>
    <n v="3.96"/>
    <s v="M_AKU"/>
    <x v="7"/>
    <s v="F_Aku / F_Fes"/>
    <n v="5"/>
    <n v="0"/>
    <n v="206.42439999999999"/>
    <n v="454.608"/>
    <n v="13.776"/>
    <s v="Hasznos"/>
  </r>
  <r>
    <s v="O"/>
    <x v="4"/>
    <n v="10"/>
    <s v="O/00-10"/>
    <s v="Előadó"/>
    <x v="0"/>
    <s v="OKTATÓTERMEK"/>
    <s v="Oktatóterem (80-120 fő)"/>
    <s v="Tz6"/>
    <n v="107.74"/>
    <n v="52.05"/>
    <n v="4.01"/>
    <n v="3.96"/>
    <s v="M_AKU"/>
    <x v="7"/>
    <s v="F_Aku / F_Fes"/>
    <n v="5"/>
    <n v="0"/>
    <n v="201.11799999999999"/>
    <n v="426.65039999999999"/>
    <n v="12.928799999999999"/>
    <s v="Hasznos"/>
  </r>
  <r>
    <s v="O"/>
    <x v="4"/>
    <n v="11"/>
    <s v="O/00-11"/>
    <s v="Előadó"/>
    <x v="0"/>
    <s v="OKTATÓTERMEK"/>
    <s v="Oktatóterem (80-120 fő)"/>
    <s v="Tz6"/>
    <n v="109.62"/>
    <n v="52.32"/>
    <n v="4.01"/>
    <n v="3.96"/>
    <s v="M_AKU"/>
    <x v="7"/>
    <s v="F_Aku / F_Fes"/>
    <n v="5"/>
    <n v="10.63"/>
    <n v="191.55719999999999"/>
    <n v="434.09520000000003"/>
    <n v="13.154400000000001"/>
    <s v="Hasznos"/>
  </r>
  <r>
    <s v="O"/>
    <x v="0"/>
    <n v="7"/>
    <s v="O/03-07"/>
    <s v="Iroda"/>
    <x v="7"/>
    <s v="Társadalomtudományi kar"/>
    <s v="Magatartástud. És Kommunikációelméleti Tanszék"/>
    <s v="Tz7"/>
    <n v="23.87"/>
    <n v="22.18"/>
    <n v="3.03"/>
    <n v="2.7"/>
    <s v="M_ÁLM"/>
    <x v="8"/>
    <s v="F_Üve"/>
    <n v="2.5"/>
    <n v="0"/>
    <n v="57.386000000000003"/>
    <n v="64.449000000000012"/>
    <n v="2.8643999999999998"/>
    <s v="Hasznos"/>
  </r>
  <r>
    <s v="O"/>
    <x v="0"/>
    <n v="8"/>
    <s v="O/03-08"/>
    <s v="Iroda"/>
    <x v="7"/>
    <s v="Társadalomtudományi kar"/>
    <s v="Magatartástud. És Kommunikációelméleti Tanszék"/>
    <s v="Tz7"/>
    <n v="22.36"/>
    <n v="20.34"/>
    <n v="3.03"/>
    <n v="2.7"/>
    <s v="M_ÁLM"/>
    <x v="8"/>
    <s v="F_Üve"/>
    <n v="2.5"/>
    <n v="0"/>
    <n v="52.418000000000006"/>
    <n v="60.372"/>
    <n v="2.6831999999999998"/>
    <s v="Hasznos"/>
  </r>
  <r>
    <s v="O"/>
    <x v="0"/>
    <n v="9"/>
    <s v="O/03-09"/>
    <s v="Iroda"/>
    <x v="7"/>
    <s v="Társadalomtudományi kar"/>
    <s v="Magatartástud. És Kommunikációelméleti Tanszék"/>
    <s v="Tz7"/>
    <n v="21.3"/>
    <n v="19.04"/>
    <n v="3.03"/>
    <n v="2.7"/>
    <s v="M_ÁLM"/>
    <x v="8"/>
    <s v="F_Üve"/>
    <n v="2.5"/>
    <n v="0"/>
    <n v="48.908000000000001"/>
    <n v="57.510000000000005"/>
    <n v="2.556"/>
    <s v="Hasznos"/>
  </r>
  <r>
    <s v="O"/>
    <x v="0"/>
    <n v="10"/>
    <s v="O/03-10"/>
    <s v="Iroda"/>
    <x v="7"/>
    <s v="Társadalomtudományi kar"/>
    <s v="Magatartástud. És Kommunikációelméleti Tanszék"/>
    <s v="Tz7"/>
    <n v="19.07"/>
    <n v="18.29"/>
    <n v="3.03"/>
    <n v="2.7"/>
    <s v="M_ÁLM"/>
    <x v="8"/>
    <s v="F_Üve"/>
    <n v="2.5"/>
    <n v="0"/>
    <n v="46.883000000000003"/>
    <n v="51.489000000000004"/>
    <n v="2.2884000000000002"/>
    <s v="Hasznos"/>
  </r>
  <r>
    <s v="O"/>
    <x v="0"/>
    <n v="17"/>
    <s v="O/03-17"/>
    <s v="Iroda"/>
    <x v="7"/>
    <s v="Társadalomtudományi kar"/>
    <s v="Magatartástud. És Kommunikációelméleti Tanszék"/>
    <s v="Tz7"/>
    <n v="30.81"/>
    <n v="24.56"/>
    <n v="3.03"/>
    <n v="2.7"/>
    <s v="M_ÁLM"/>
    <x v="8"/>
    <s v="F_Üve"/>
    <n v="2.5"/>
    <n v="38.15"/>
    <n v="25.661999999999999"/>
    <n v="83.186999999999998"/>
    <n v="3.6971999999999996"/>
    <s v="Hasznos"/>
  </r>
  <r>
    <s v="O"/>
    <x v="0"/>
    <n v="19"/>
    <s v="O/03-19"/>
    <s v="Iroda"/>
    <x v="7"/>
    <s v="Társadalomtudományi kar"/>
    <s v="Magatartástud. És Kommunikációelméleti Tanszék"/>
    <s v="Tz7"/>
    <n v="25.86"/>
    <n v="22.32"/>
    <n v="3.03"/>
    <n v="2.7"/>
    <s v="M_ÁLM"/>
    <x v="8"/>
    <s v="F_Üve"/>
    <n v="4.63"/>
    <n v="5.52"/>
    <n v="50.114000000000004"/>
    <n v="69.822000000000003"/>
    <n v="3.1031999999999997"/>
    <s v="Hasznos"/>
  </r>
  <r>
    <s v="O"/>
    <x v="0"/>
    <n v="20"/>
    <s v="O/03-20"/>
    <s v="Iroda (titkárság)"/>
    <x v="7"/>
    <s v="Társadalomtudományi kar"/>
    <s v="Magatartástud. És Kommunikációelméleti Tanszék"/>
    <s v="Tz7"/>
    <n v="23.22"/>
    <n v="21.79"/>
    <n v="3.03"/>
    <n v="2.7"/>
    <s v="M_ÁLM"/>
    <x v="8"/>
    <s v="F_Üve"/>
    <n v="6.75"/>
    <n v="5.52"/>
    <n v="46.563000000000002"/>
    <n v="62.694000000000003"/>
    <n v="2.7864"/>
    <s v="Hasznos"/>
  </r>
  <r>
    <s v="O"/>
    <x v="0"/>
    <n v="21"/>
    <s v="O/03-21"/>
    <s v="Iroda"/>
    <x v="7"/>
    <s v="Társadalomtudományi kar"/>
    <s v="Magatartástud. És Kommunikációelméleti Tanszék"/>
    <s v="Tz7"/>
    <n v="21.58"/>
    <n v="19.77"/>
    <n v="3.03"/>
    <n v="2.7"/>
    <s v="M_ÁLM"/>
    <x v="8"/>
    <s v="F_Üve"/>
    <n v="2.13"/>
    <n v="5.52"/>
    <n v="45.728999999999999"/>
    <n v="58.265999999999998"/>
    <n v="2.5895999999999999"/>
    <s v="Hasznos"/>
  </r>
  <r>
    <s v="O"/>
    <x v="0"/>
    <n v="22"/>
    <s v="O/03-22"/>
    <s v="Iroda"/>
    <x v="7"/>
    <s v="Társadalomtudományi kar"/>
    <s v="Politikatudományi Tanszék"/>
    <s v="Tz7"/>
    <n v="19.66"/>
    <n v="18.63"/>
    <n v="3.03"/>
    <n v="2.7"/>
    <s v="M_ÁLM"/>
    <x v="8"/>
    <s v="F_Üve"/>
    <n v="4.63"/>
    <n v="5.52"/>
    <n v="40.150999999999996"/>
    <n v="53.082000000000001"/>
    <n v="2.3592"/>
    <s v="Hasznos"/>
  </r>
  <r>
    <s v="O"/>
    <x v="0"/>
    <n v="23"/>
    <s v="O/03-23"/>
    <s v="Iroda"/>
    <x v="7"/>
    <s v="Társadalomtudományi kar"/>
    <s v="Politikatudományi Tanszék"/>
    <s v="Tz7"/>
    <n v="17.670000000000002"/>
    <n v="18.309999999999999"/>
    <n v="3.03"/>
    <n v="2.7"/>
    <s v="M_ÁLM"/>
    <x v="8"/>
    <s v="F_Üve"/>
    <n v="6.75"/>
    <n v="5.52"/>
    <n v="37.167000000000002"/>
    <n v="47.70900000000001"/>
    <n v="2.1204000000000001"/>
    <s v="Hasznos"/>
  </r>
  <r>
    <s v="O"/>
    <x v="0"/>
    <n v="24"/>
    <s v="O/03-24"/>
    <s v="Iroda (pc-s munkahelyek)"/>
    <x v="7"/>
    <s v="Társadalomtudományi kar"/>
    <s v="Politikatudományi Tanszék"/>
    <s v="Tz7"/>
    <n v="23.55"/>
    <n v="20.8"/>
    <n v="3.03"/>
    <n v="2.7"/>
    <s v="M_ÁLM"/>
    <x v="8"/>
    <s v="F_Üve"/>
    <n v="4.63"/>
    <n v="5.52"/>
    <n v="46.010000000000005"/>
    <n v="63.585000000000008"/>
    <n v="2.8260000000000001"/>
    <s v="Hasznos"/>
  </r>
  <r>
    <s v="O"/>
    <x v="0"/>
    <n v="27"/>
    <s v="O/03-27"/>
    <s v="Akadémiai kutató"/>
    <x v="7"/>
    <s v="Társadalomtudományi kar"/>
    <s v="Politikatudományi Tanszék"/>
    <s v="Tz7"/>
    <n v="21.32"/>
    <n v="21.85"/>
    <n v="3.03"/>
    <n v="2.7"/>
    <s v="M_ÁLM"/>
    <x v="8"/>
    <s v="F_Üve"/>
    <n v="2.5"/>
    <n v="5.52"/>
    <n v="50.975000000000009"/>
    <n v="57.564000000000007"/>
    <n v="2.5584000000000002"/>
    <s v="Hasznos"/>
  </r>
  <r>
    <s v="O"/>
    <x v="0"/>
    <n v="29"/>
    <s v="O/03-29"/>
    <s v="Iroda"/>
    <x v="7"/>
    <s v="Társadalomtudományi kar"/>
    <s v="Politikatudományi Tanszék"/>
    <s v="Tz7"/>
    <n v="19.399999999999999"/>
    <n v="20.7"/>
    <n v="3.03"/>
    <n v="2.7"/>
    <s v="M_ÁLM"/>
    <x v="8"/>
    <s v="F_Üve"/>
    <n v="2.5"/>
    <n v="5.52"/>
    <n v="47.870000000000005"/>
    <n v="52.38"/>
    <n v="2.3279999999999998"/>
    <s v="Hasznos"/>
  </r>
  <r>
    <s v="O"/>
    <x v="0"/>
    <n v="31"/>
    <s v="O/03-31"/>
    <s v="Phd iroda"/>
    <x v="7"/>
    <s v="Társadalomtudományi kar"/>
    <s v="Politikatudományi Tanszék"/>
    <s v="Tz7"/>
    <n v="26.61"/>
    <n v="22.64"/>
    <n v="3.03"/>
    <n v="2.7"/>
    <s v="M_ÁLM"/>
    <x v="8"/>
    <s v="F_Üve"/>
    <n v="2.5"/>
    <n v="5.52"/>
    <n v="53.108000000000004"/>
    <n v="71.847000000000008"/>
    <n v="3.1932"/>
    <s v="Hasznos"/>
  </r>
  <r>
    <s v="O"/>
    <x v="0"/>
    <n v="33"/>
    <s v="O/03-33"/>
    <s v="Iroda"/>
    <x v="7"/>
    <s v="Társadalomtudományi kar"/>
    <s v="Politikatudományi Tanszék"/>
    <s v="Tz7"/>
    <n v="17.190000000000001"/>
    <n v="18.27"/>
    <n v="3.03"/>
    <n v="2.7"/>
    <s v="M_ÁLM"/>
    <x v="8"/>
    <s v="F_Üve"/>
    <n v="2.5"/>
    <n v="0"/>
    <n v="46.829000000000001"/>
    <n v="46.413000000000004"/>
    <n v="2.0628000000000002"/>
    <s v="Hasznos"/>
  </r>
  <r>
    <s v="O"/>
    <x v="0"/>
    <n v="34"/>
    <s v="O/03-34"/>
    <s v="Iroda"/>
    <x v="7"/>
    <s v="Társadalomtudományi kar"/>
    <s v="Politikatudományi Tanszék"/>
    <s v="Tz7"/>
    <n v="20.47"/>
    <n v="21.02"/>
    <n v="3.03"/>
    <n v="2.7"/>
    <s v="M_ÁLM"/>
    <x v="8"/>
    <s v="F_Üve"/>
    <n v="2.5"/>
    <n v="0"/>
    <n v="54.254000000000005"/>
    <n v="55.268999999999998"/>
    <n v="2.4563999999999999"/>
    <s v="Hasznos"/>
  </r>
  <r>
    <s v="O"/>
    <x v="0"/>
    <n v="35"/>
    <s v="O/03-35"/>
    <s v="Iroda"/>
    <x v="7"/>
    <s v="Társadalomtudományi kar"/>
    <s v="Politikatudományi Tanszék"/>
    <s v="Tz7"/>
    <n v="18.05"/>
    <n v="18.45"/>
    <n v="3.03"/>
    <n v="2.7"/>
    <s v="M_ÁLM"/>
    <x v="8"/>
    <s v="F_Üve"/>
    <n v="2.5"/>
    <n v="0"/>
    <n v="47.315000000000005"/>
    <n v="48.735000000000007"/>
    <n v="2.1660000000000004"/>
    <s v="Hasznos"/>
  </r>
  <r>
    <s v="O"/>
    <x v="0"/>
    <n v="36"/>
    <s v="O/03-36"/>
    <s v="Iroda"/>
    <x v="7"/>
    <s v="Társadalomtudományi kar"/>
    <s v="Politikatudományi Tanszék"/>
    <s v="Tz7"/>
    <n v="18.05"/>
    <n v="18.45"/>
    <n v="3.03"/>
    <n v="2.7"/>
    <s v="M_ÁLM"/>
    <x v="8"/>
    <s v="F_Üve"/>
    <n v="2.5"/>
    <n v="0"/>
    <n v="47.315000000000005"/>
    <n v="48.735000000000007"/>
    <n v="2.1660000000000004"/>
    <s v="Hasznos"/>
  </r>
  <r>
    <s v="O"/>
    <x v="0"/>
    <n v="37"/>
    <s v="O/03-37"/>
    <s v="Iroda"/>
    <x v="7"/>
    <s v="Társadalomtudományi kar"/>
    <s v="Politikatudományi Tanszék"/>
    <s v="Tz7"/>
    <n v="18.05"/>
    <n v="18.45"/>
    <n v="3.03"/>
    <n v="2.7"/>
    <s v="M_ÁLM"/>
    <x v="8"/>
    <s v="F_Üve"/>
    <n v="2.5"/>
    <n v="0"/>
    <n v="47.315000000000005"/>
    <n v="48.735000000000007"/>
    <n v="2.1660000000000004"/>
    <s v="Hasznos"/>
  </r>
  <r>
    <s v="O"/>
    <x v="0"/>
    <n v="38"/>
    <s v="O/03-38"/>
    <s v="Phd iroda"/>
    <x v="7"/>
    <s v="Társadalomtudományi kar"/>
    <s v="Magatartástud. És Kommunikációelméleti Tanszék"/>
    <s v="Tz7"/>
    <n v="18.05"/>
    <n v="18.45"/>
    <n v="3.03"/>
    <n v="2.7"/>
    <s v="M_ÁLM"/>
    <x v="8"/>
    <s v="F_Üve"/>
    <n v="2.5"/>
    <n v="0"/>
    <n v="47.315000000000005"/>
    <n v="48.735000000000007"/>
    <n v="2.1660000000000004"/>
    <s v="Hasznos"/>
  </r>
  <r>
    <s v="O"/>
    <x v="0"/>
    <n v="39"/>
    <s v="O/03-39"/>
    <s v="Iroda"/>
    <x v="7"/>
    <s v="Társadalomtudományi kar"/>
    <s v="Magatartástud. És Kommunikációelméleti Tanszék"/>
    <s v="Tz7"/>
    <n v="20.440000000000001"/>
    <n v="21.13"/>
    <n v="3.03"/>
    <n v="2.7"/>
    <s v="M_ÁLM"/>
    <x v="8"/>
    <s v="F_Üve"/>
    <n v="2.5"/>
    <n v="0"/>
    <n v="54.551000000000002"/>
    <n v="55.188000000000009"/>
    <n v="2.4528000000000003"/>
    <s v="Hasznos"/>
  </r>
  <r>
    <s v="O"/>
    <x v="0"/>
    <n v="40"/>
    <s v="O/03-40"/>
    <s v="Iroda"/>
    <x v="7"/>
    <s v="Társadalomtudományi kar"/>
    <s v="Magatartástud. És Kommunikációelméleti Tanszék"/>
    <s v="Tz7"/>
    <n v="17.07"/>
    <n v="18.079999999999998"/>
    <n v="3.03"/>
    <n v="2.7"/>
    <s v="M_ÁLM"/>
    <x v="8"/>
    <s v="F_Üve"/>
    <n v="2.5"/>
    <n v="0"/>
    <n v="46.315999999999995"/>
    <n v="46.089000000000006"/>
    <n v="2.0484"/>
    <s v="Hasznos"/>
  </r>
  <r>
    <s v="O"/>
    <x v="5"/>
    <n v="21"/>
    <s v="O/04-21"/>
    <s v="Számítogépterem"/>
    <x v="7"/>
    <s v="Társadalomtudományi kar"/>
    <s v="Társadalmi Tanulmányok Tanszéke"/>
    <s v="Tz7"/>
    <n v="30.82"/>
    <n v="24.56"/>
    <n v="3.01"/>
    <n v="2.7"/>
    <s v="M_ÁLM"/>
    <x v="8"/>
    <s v="F_Üve"/>
    <n v="4.63"/>
    <n v="30.6"/>
    <n v="31.081999999999994"/>
    <n v="83.214000000000013"/>
    <n v="3.6984000000000004"/>
    <s v="Hasznos"/>
  </r>
  <r>
    <s v="O"/>
    <x v="5"/>
    <n v="23"/>
    <s v="O/04-23"/>
    <s v="Phd iroda"/>
    <x v="7"/>
    <s v="Társadalomtudományi kar"/>
    <s v="Társadalmi Tanulmányok Tanszéke"/>
    <s v="Tz7"/>
    <n v="25.86"/>
    <n v="22.32"/>
    <n v="3.01"/>
    <n v="2.7"/>
    <s v="M_ÁLM"/>
    <x v="8"/>
    <s v="F_Üve"/>
    <n v="4.63"/>
    <n v="5.52"/>
    <n v="50.114000000000004"/>
    <n v="69.822000000000003"/>
    <n v="3.1031999999999997"/>
    <s v="Hasznos"/>
  </r>
  <r>
    <s v="O"/>
    <x v="5"/>
    <n v="24"/>
    <s v="O/04-24"/>
    <s v="Iroda"/>
    <x v="7"/>
    <s v="Társadalomtudományi kar"/>
    <s v="Társadalmi Tanulmányok Tanszéke"/>
    <s v="Tz7"/>
    <n v="23.22"/>
    <n v="21.79"/>
    <n v="3.01"/>
    <n v="2.7"/>
    <s v="M_ÁLM"/>
    <x v="8"/>
    <s v="F_Üve"/>
    <n v="2.5"/>
    <n v="5.52"/>
    <n v="50.813000000000002"/>
    <n v="62.694000000000003"/>
    <n v="2.7864"/>
    <s v="Hasznos"/>
  </r>
  <r>
    <s v="O"/>
    <x v="5"/>
    <n v="25"/>
    <s v="O/04-25"/>
    <s v="Iroda"/>
    <x v="7"/>
    <s v="Társadalomtudományi kar"/>
    <s v="Társadalmi Tanulmányok Tanszéke"/>
    <s v="Tz7"/>
    <n v="21.58"/>
    <n v="19.77"/>
    <n v="3.01"/>
    <n v="2.7"/>
    <s v="M_ÁLM"/>
    <x v="8"/>
    <s v="F_Üve"/>
    <n v="2.5"/>
    <n v="5.52"/>
    <n v="45.359000000000009"/>
    <n v="58.265999999999998"/>
    <n v="2.5895999999999999"/>
    <s v="Hasznos"/>
  </r>
  <r>
    <s v="O"/>
    <x v="5"/>
    <n v="26"/>
    <s v="O/04-26"/>
    <s v="Iroda"/>
    <x v="7"/>
    <s v="Társadalomtudományi kar"/>
    <s v="Társadalmi Tanulmányok Tanszéke"/>
    <s v="Tz7"/>
    <n v="19.66"/>
    <n v="18.63"/>
    <n v="3.01"/>
    <n v="2.7"/>
    <s v="M_ÁLM"/>
    <x v="8"/>
    <s v="F_Üve"/>
    <n v="2.5"/>
    <n v="5.52"/>
    <n v="42.281000000000006"/>
    <n v="53.082000000000001"/>
    <n v="2.3592"/>
    <s v="Hasznos"/>
  </r>
  <r>
    <s v="O"/>
    <x v="5"/>
    <n v="27"/>
    <s v="O/04-27"/>
    <s v="Iroda"/>
    <x v="7"/>
    <s v="Társadalomtudományi kar"/>
    <s v="Társadalmi Tanulmányok Tanszéke"/>
    <s v="Tz7"/>
    <n v="17.670000000000002"/>
    <n v="18.309999999999999"/>
    <n v="3.01"/>
    <n v="2.7"/>
    <s v="M_ÁLM"/>
    <x v="8"/>
    <s v="F_Üve"/>
    <n v="2.5"/>
    <n v="5.52"/>
    <n v="41.417000000000002"/>
    <n v="47.70900000000001"/>
    <n v="2.1204000000000001"/>
    <s v="Hasznos"/>
  </r>
  <r>
    <s v="O"/>
    <x v="5"/>
    <n v="28"/>
    <s v="O/04-28"/>
    <s v="Iroda"/>
    <x v="7"/>
    <s v="Társadalomtudományi kar"/>
    <s v="Társadalmi Tanulmányok Tanszéke"/>
    <s v="Tz7"/>
    <n v="32.47"/>
    <n v="26.13"/>
    <n v="3.01"/>
    <n v="2.7"/>
    <s v="M_ÁLM"/>
    <x v="8"/>
    <s v="F_Üve"/>
    <n v="2.5"/>
    <n v="5.52"/>
    <n v="62.531000000000006"/>
    <n v="87.668999999999997"/>
    <n v="3.8963999999999999"/>
    <s v="Hasznos"/>
  </r>
  <r>
    <s v="O"/>
    <x v="5"/>
    <n v="30"/>
    <s v="O/04-30"/>
    <s v="Iroda"/>
    <x v="7"/>
    <s v="Társadalomtudományi kar"/>
    <s v="Társadalmi Tanulmányok Tanszéke"/>
    <s v="Tz7"/>
    <n v="30.24"/>
    <n v="27.18"/>
    <n v="3.01"/>
    <n v="2.7"/>
    <s v="M_ÁLM"/>
    <x v="8"/>
    <s v="F_Üve"/>
    <n v="2.5"/>
    <n v="5.52"/>
    <n v="65.366000000000014"/>
    <n v="81.647999999999996"/>
    <n v="3.6288"/>
    <s v="Hasznos"/>
  </r>
  <r>
    <s v="O"/>
    <x v="5"/>
    <n v="32"/>
    <s v="O/04-32"/>
    <s v="Iroda"/>
    <x v="7"/>
    <s v="Társadalomtudományi kar"/>
    <s v="Társadalmi Tanulmányok Tanszéke"/>
    <s v="Tz7"/>
    <n v="28.32"/>
    <n v="26.03"/>
    <n v="3.01"/>
    <n v="2.7"/>
    <s v="M_ÁLM"/>
    <x v="8"/>
    <s v="F_Üve"/>
    <n v="2.5"/>
    <n v="5.52"/>
    <n v="62.26100000000001"/>
    <n v="76.464000000000013"/>
    <n v="3.3984000000000005"/>
    <s v="Hasznos"/>
  </r>
  <r>
    <s v="O"/>
    <x v="5"/>
    <n v="34"/>
    <s v="O/04-34"/>
    <s v="Iroda"/>
    <x v="7"/>
    <s v="Társadalomtudományi kar"/>
    <s v="Társadalmi Tanulmányok Tanszéke"/>
    <s v="Tz7"/>
    <n v="26.61"/>
    <n v="22.64"/>
    <n v="3.01"/>
    <n v="2.7"/>
    <s v="M_ÁLM"/>
    <x v="8"/>
    <s v="F_Üve"/>
    <n v="2.5"/>
    <n v="5.52"/>
    <n v="53.108000000000004"/>
    <n v="71.847000000000008"/>
    <n v="3.1932"/>
    <s v="Hasznos"/>
  </r>
  <r>
    <s v="O"/>
    <x v="5"/>
    <n v="36"/>
    <s v="O/04-36"/>
    <s v="Iroda"/>
    <x v="7"/>
    <s v="Társadalomtudományi kar"/>
    <s v="Társadalmi Tanulmányok Tanszéke"/>
    <s v="Tz7"/>
    <n v="15.38"/>
    <n v="17.55"/>
    <n v="3.01"/>
    <n v="2.7"/>
    <s v="M_ÁLM"/>
    <x v="8"/>
    <s v="F_Üve"/>
    <n v="2.13"/>
    <n v="0"/>
    <n v="45.255000000000003"/>
    <n v="41.526000000000003"/>
    <n v="1.8456000000000001"/>
    <s v="Hasznos"/>
  </r>
  <r>
    <s v="O"/>
    <x v="5"/>
    <n v="37"/>
    <s v="O/04-37"/>
    <s v="Iroda"/>
    <x v="7"/>
    <s v="Társadalomtudományi kar"/>
    <s v="Társadalmi Tanulmányok Tanszéke"/>
    <s v="Tz7"/>
    <n v="22.12"/>
    <n v="21.54"/>
    <n v="3.01"/>
    <n v="2.7"/>
    <s v="M_ÁLM"/>
    <x v="8"/>
    <s v="F_Üve"/>
    <n v="2.5"/>
    <n v="0"/>
    <n v="55.658000000000001"/>
    <n v="59.724000000000004"/>
    <n v="2.6543999999999999"/>
    <s v="Hasznos"/>
  </r>
  <r>
    <s v="O"/>
    <x v="5"/>
    <n v="38"/>
    <s v="O/04-38"/>
    <s v="Iroda"/>
    <x v="7"/>
    <s v="Társadalomtudományi kar"/>
    <s v="Társadalmi Tanulmányok Tanszéke"/>
    <s v="Tz7"/>
    <n v="18.05"/>
    <n v="18.45"/>
    <n v="3.01"/>
    <n v="2.7"/>
    <s v="M_ÁLM"/>
    <x v="8"/>
    <s v="F_Üve"/>
    <n v="2.5"/>
    <n v="0"/>
    <n v="47.315000000000005"/>
    <n v="48.735000000000007"/>
    <n v="2.1660000000000004"/>
    <s v="Hasznos"/>
  </r>
  <r>
    <s v="O"/>
    <x v="5"/>
    <n v="39"/>
    <s v="O/04-39"/>
    <s v="Iroda"/>
    <x v="7"/>
    <s v="Társadalomtudományi kar"/>
    <s v="Társadalmi Tanulmányok Tanszéke"/>
    <s v="Tz7"/>
    <n v="18.05"/>
    <n v="18.45"/>
    <n v="3.01"/>
    <n v="2.7"/>
    <s v="M_ÁLM"/>
    <x v="8"/>
    <s v="F_Üve"/>
    <n v="4.63"/>
    <n v="0"/>
    <n v="45.185000000000002"/>
    <n v="48.735000000000007"/>
    <n v="2.1660000000000004"/>
    <s v="Hasznos"/>
  </r>
  <r>
    <s v="O"/>
    <x v="5"/>
    <n v="40"/>
    <s v="O/04-40"/>
    <s v="Iroda"/>
    <x v="7"/>
    <s v="Társadalomtudományi kar"/>
    <s v="Társadalmi Tanulmányok Tanszéke"/>
    <s v="Tz7"/>
    <n v="18.05"/>
    <n v="18.45"/>
    <n v="3.01"/>
    <n v="2.7"/>
    <s v="M_ÁLM"/>
    <x v="8"/>
    <s v="F_Üve"/>
    <n v="6.75"/>
    <n v="0"/>
    <n v="43.065000000000005"/>
    <n v="48.735000000000007"/>
    <n v="2.1660000000000004"/>
    <s v="Hasznos"/>
  </r>
  <r>
    <s v="O"/>
    <x v="5"/>
    <n v="41"/>
    <s v="O/04-41"/>
    <s v="Iroda"/>
    <x v="7"/>
    <s v="Társadalomtudományi kar"/>
    <s v="Társadalmi Tanulmányok Tanszéke"/>
    <s v="Tz7"/>
    <n v="18.05"/>
    <n v="18.45"/>
    <n v="3.01"/>
    <n v="2.7"/>
    <s v="M_ÁLM"/>
    <x v="8"/>
    <s v="F_Üve"/>
    <n v="4.25"/>
    <n v="0"/>
    <n v="45.565000000000005"/>
    <n v="48.735000000000007"/>
    <n v="2.1660000000000004"/>
    <s v="Hasznos"/>
  </r>
  <r>
    <s v="O"/>
    <x v="5"/>
    <n v="42"/>
    <s v="O/04-42"/>
    <s v="Iroda (titkárság)"/>
    <x v="7"/>
    <s v="Társadalomtudományi kar"/>
    <s v="Társadalmi Tanulmányok Tanszéke"/>
    <s v="Tz7"/>
    <n v="20.440000000000001"/>
    <n v="21.01"/>
    <n v="3.01"/>
    <n v="2.7"/>
    <s v="M_ÁLM"/>
    <x v="8"/>
    <s v="F_Üve"/>
    <n v="6.75"/>
    <n v="0"/>
    <n v="49.977000000000011"/>
    <n v="55.188000000000009"/>
    <n v="2.4528000000000003"/>
    <s v="Hasznos"/>
  </r>
  <r>
    <s v="O"/>
    <x v="5"/>
    <n v="43"/>
    <s v="O/04-43"/>
    <s v="Iroda"/>
    <x v="7"/>
    <s v="Társadalomtudományi kar"/>
    <s v="Társadalmi Tanulmányok Tanszéke"/>
    <s v="Tz7"/>
    <n v="17.07"/>
    <n v="18.079999999999998"/>
    <n v="3.01"/>
    <n v="2.7"/>
    <s v="M_ÁLM"/>
    <x v="8"/>
    <s v="F_Üve"/>
    <n v="2.13"/>
    <n v="0"/>
    <n v="46.685999999999993"/>
    <n v="46.089000000000006"/>
    <n v="2.0484"/>
    <s v="Hasznos"/>
  </r>
  <r>
    <s v="O"/>
    <x v="5"/>
    <n v="12"/>
    <s v="O/04-12"/>
    <s v="Iroda"/>
    <x v="11"/>
    <s v="BVK irodák"/>
    <m/>
    <s v="Tz7"/>
    <n v="23.87"/>
    <n v="21.52"/>
    <n v="3.01"/>
    <n v="2.7"/>
    <s v="M_ÁLM"/>
    <x v="8"/>
    <s v="F_Üve"/>
    <n v="2.5"/>
    <n v="0"/>
    <n v="55.603999999999999"/>
    <n v="64.449000000000012"/>
    <n v="2.8643999999999998"/>
    <s v="Hasznos"/>
  </r>
  <r>
    <s v="O"/>
    <x v="5"/>
    <n v="13"/>
    <s v="O/04-13"/>
    <s v="Iroda"/>
    <x v="11"/>
    <s v="BVK irodák"/>
    <m/>
    <s v="Tz7"/>
    <n v="22.36"/>
    <n v="20.34"/>
    <n v="3.01"/>
    <n v="2.7"/>
    <s v="M_ÁLM"/>
    <x v="8"/>
    <s v="F_Üve"/>
    <n v="2.5"/>
    <n v="0"/>
    <n v="52.418000000000006"/>
    <n v="60.372"/>
    <n v="2.6831999999999998"/>
    <s v="Hasznos"/>
  </r>
  <r>
    <s v="O"/>
    <x v="5"/>
    <n v="14"/>
    <s v="O/04-14"/>
    <s v="Iroda"/>
    <x v="11"/>
    <s v="BVK irodák"/>
    <m/>
    <s v="Tz7"/>
    <n v="21.3"/>
    <n v="19.04"/>
    <n v="3.01"/>
    <n v="2.7"/>
    <s v="M_ÁLM"/>
    <x v="8"/>
    <s v="F_Üve"/>
    <n v="2.5"/>
    <n v="0"/>
    <n v="48.908000000000001"/>
    <n v="57.510000000000005"/>
    <n v="2.556"/>
    <s v="Hasznos"/>
  </r>
  <r>
    <s v="O"/>
    <x v="5"/>
    <n v="15"/>
    <s v="O/04-15"/>
    <s v="Iroda"/>
    <x v="11"/>
    <s v="BVK irodák"/>
    <m/>
    <s v="Tz7"/>
    <n v="19.07"/>
    <n v="18.29"/>
    <n v="3.01"/>
    <n v="2.7"/>
    <s v="M_ÁLM"/>
    <x v="8"/>
    <s v="F_Üve"/>
    <n v="2.5"/>
    <n v="0"/>
    <n v="46.883000000000003"/>
    <n v="51.489000000000004"/>
    <n v="2.2884000000000002"/>
    <s v="Hasznos"/>
  </r>
  <r>
    <s v="O"/>
    <x v="1"/>
    <n v="3"/>
    <s v="O/01-03"/>
    <s v="Közlekedő"/>
    <x v="5"/>
    <s v="Kieg. területek főiskola"/>
    <s v="Közlekedők"/>
    <s v="Tz7"/>
    <n v="56.01"/>
    <n v="63.06"/>
    <n v="3.03"/>
    <n v="2.5"/>
    <s v="M_HAN"/>
    <x v="3"/>
    <s v="F_Kő"/>
    <n v="28.47"/>
    <n v="0"/>
    <n v="129.18"/>
    <n v="140.02500000000001"/>
    <n v="6.7211999999999996"/>
    <s v="Egyéb"/>
  </r>
  <r>
    <s v="O"/>
    <x v="1"/>
    <n v="4"/>
    <s v="O/01-04"/>
    <s v="Közlekedő"/>
    <x v="5"/>
    <s v="Kieg. területek főiskola"/>
    <s v="Közlekedők"/>
    <s v="Tz7"/>
    <n v="141.51"/>
    <n v="106.43"/>
    <n v="3.03"/>
    <n v="2.5"/>
    <s v="M_HAN"/>
    <x v="3"/>
    <s v="F_Kő, F_Mgy, F_Ü"/>
    <n v="24.81"/>
    <n v="1.68"/>
    <n v="239.58500000000004"/>
    <n v="353.77499999999998"/>
    <n v="16.981199999999998"/>
    <s v="Egyéb"/>
  </r>
  <r>
    <s v="O"/>
    <x v="1"/>
    <n v="16"/>
    <s v="O/01-16"/>
    <s v="Akadálymentes wc"/>
    <x v="5"/>
    <s v="Kieg. területek főiskola"/>
    <s v="Szociális helyiségek"/>
    <s v="Tz7"/>
    <n v="3.33"/>
    <n v="7.34"/>
    <n v="3.03"/>
    <n v="2.5"/>
    <s v="M_IMP"/>
    <x v="2"/>
    <s v="F_Csb"/>
    <n v="2.13"/>
    <n v="0"/>
    <n v="16.220000000000002"/>
    <n v="8.3249999999999993"/>
    <n v="0.39960000000000001"/>
    <s v="Egyéb"/>
  </r>
  <r>
    <s v="O"/>
    <x v="1"/>
    <n v="17"/>
    <s v="O/01-17"/>
    <s v="Férfi mosdó"/>
    <x v="5"/>
    <s v="Kieg. területek főiskola"/>
    <s v="Szociális helyiségek"/>
    <s v="Tz7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1"/>
    <n v="18"/>
    <s v="O/01-18"/>
    <s v="Férfi wc"/>
    <x v="5"/>
    <s v="Kieg. területek főiskola"/>
    <s v="Szociális helyiségek"/>
    <s v="Tz7"/>
    <n v="5.01"/>
    <n v="10.81"/>
    <n v="3.03"/>
    <n v="2.5"/>
    <s v="M_IMP"/>
    <x v="2"/>
    <s v="F_Csb"/>
    <n v="5.05"/>
    <n v="0"/>
    <n v="21.975000000000001"/>
    <n v="12.524999999999999"/>
    <n v="0.60119999999999996"/>
    <s v="Egyéb"/>
  </r>
  <r>
    <s v="O"/>
    <x v="1"/>
    <n v="19"/>
    <s v="O/01-19"/>
    <s v="Férf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20"/>
    <s v="O/01-20"/>
    <s v="Férfi wc"/>
    <x v="5"/>
    <s v="Kieg. területek főiskola"/>
    <s v="Szociális helyiségek"/>
    <s v="Tz7"/>
    <n v="1"/>
    <n v="4.0199999999999996"/>
    <n v="3.03"/>
    <n v="2.5"/>
    <s v="M_IMP"/>
    <x v="2"/>
    <s v="F_Csb"/>
    <n v="1.59"/>
    <n v="0"/>
    <n v="8.4599999999999991"/>
    <n v="2.5"/>
    <n v="0.12"/>
    <s v="Egyéb"/>
  </r>
  <r>
    <s v="O"/>
    <x v="1"/>
    <n v="21"/>
    <s v="O/01-21"/>
    <s v="Női mosdó"/>
    <x v="5"/>
    <s v="Kieg. területek főiskola"/>
    <s v="Szociális helyiségek"/>
    <s v="Tz7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1"/>
    <n v="22"/>
    <s v="O/01-22"/>
    <s v="Női wc"/>
    <x v="5"/>
    <s v="Kieg. területek főiskola"/>
    <s v="Szociális helyiségek"/>
    <s v="Tz7"/>
    <n v="3.98"/>
    <n v="9.68"/>
    <n v="3.03"/>
    <n v="2.5"/>
    <s v="M_IMP"/>
    <x v="2"/>
    <s v="F_Csb"/>
    <n v="8.23"/>
    <n v="0"/>
    <n v="15.969999999999999"/>
    <n v="9.9499999999999993"/>
    <n v="0.47759999999999997"/>
    <s v="Egyéb"/>
  </r>
  <r>
    <s v="O"/>
    <x v="1"/>
    <n v="23"/>
    <s v="O/01-23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24"/>
    <s v="O/01-24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25"/>
    <s v="O/01-25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26"/>
    <s v="O/01-26"/>
    <s v="Női wc"/>
    <x v="5"/>
    <s v="Kieg. területek főiskola"/>
    <s v="Szociális helyiségek"/>
    <s v="Tz7"/>
    <n v="1"/>
    <n v="4.0199999999999996"/>
    <n v="3.03"/>
    <n v="2.5"/>
    <s v="M_IMP"/>
    <x v="2"/>
    <s v="F_Csb"/>
    <n v="1.59"/>
    <n v="0"/>
    <n v="8.4599999999999991"/>
    <n v="2.5"/>
    <n v="0.12"/>
    <s v="Egyéb"/>
  </r>
  <r>
    <s v="O"/>
    <x v="2"/>
    <n v="5"/>
    <s v="O/02-05"/>
    <s v="Közlekedő"/>
    <x v="5"/>
    <s v="Kieg. területek főiskola"/>
    <s v="Közlekedők"/>
    <s v="Tz7"/>
    <n v="55.62"/>
    <n v="55.46"/>
    <n v="3.03"/>
    <n v="2.5"/>
    <s v="M_HAN"/>
    <x v="3"/>
    <s v="F_Kő"/>
    <n v="25.08"/>
    <n v="0"/>
    <n v="113.57000000000001"/>
    <n v="139.04999999999998"/>
    <n v="6.6743999999999994"/>
    <s v="Egyéb"/>
  </r>
  <r>
    <s v="O"/>
    <x v="2"/>
    <n v="6"/>
    <s v="O/02-06"/>
    <s v="Közlekedő"/>
    <x v="5"/>
    <s v="Kieg. területek főiskola"/>
    <s v="Közlekedők"/>
    <s v="Tz7"/>
    <n v="141.19999999999999"/>
    <n v="105.96"/>
    <n v="3.03"/>
    <n v="2.5"/>
    <s v="M_HAN"/>
    <x v="3"/>
    <s v="F_Kő, F_Mgy, F_Ü"/>
    <n v="26.94"/>
    <n v="1.68"/>
    <n v="236.27999999999997"/>
    <n v="353"/>
    <n v="16.943999999999999"/>
    <s v="Egyéb"/>
  </r>
  <r>
    <s v="O"/>
    <x v="2"/>
    <n v="18"/>
    <s v="O/02-18"/>
    <s v="Akadálymentes wc"/>
    <x v="5"/>
    <s v="Kieg. területek főiskola"/>
    <s v="Szociális helyiségek"/>
    <s v="Tz7"/>
    <n v="3.33"/>
    <n v="7.34"/>
    <n v="3.03"/>
    <n v="2.5"/>
    <s v="M_IMP"/>
    <x v="2"/>
    <s v="F_Csb"/>
    <n v="2.13"/>
    <n v="0"/>
    <n v="16.220000000000002"/>
    <n v="8.3249999999999993"/>
    <n v="0.39960000000000001"/>
    <s v="Egyéb"/>
  </r>
  <r>
    <s v="O"/>
    <x v="2"/>
    <n v="19"/>
    <s v="O/02-19"/>
    <s v="Férfi mosdó"/>
    <x v="5"/>
    <s v="Kieg. területek főiskola"/>
    <s v="Szociális helyiségek"/>
    <s v="Tz7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2"/>
    <n v="20"/>
    <s v="O/02-20"/>
    <s v="Férfi wc"/>
    <x v="5"/>
    <s v="Kieg. területek főiskola"/>
    <s v="Szociális helyiségek"/>
    <s v="Tz7"/>
    <n v="5.01"/>
    <n v="10.81"/>
    <n v="3.03"/>
    <n v="2.5"/>
    <s v="M_IMP"/>
    <x v="2"/>
    <s v="F_Csb"/>
    <n v="5.05"/>
    <n v="0"/>
    <n v="21.975000000000001"/>
    <n v="12.524999999999999"/>
    <n v="0.60119999999999996"/>
    <s v="Egyéb"/>
  </r>
  <r>
    <s v="O"/>
    <x v="2"/>
    <n v="21"/>
    <s v="O/02-21"/>
    <s v="Női mosdó"/>
    <x v="5"/>
    <s v="Kieg. területek főiskola"/>
    <s v="Szociális helyiségek"/>
    <s v="Tz7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2"/>
    <n v="22"/>
    <s v="O/02-22"/>
    <s v="Női wc"/>
    <x v="5"/>
    <s v="Kieg. területek főiskola"/>
    <s v="Szociális helyiségek"/>
    <s v="Tz7"/>
    <n v="3.98"/>
    <n v="9.68"/>
    <n v="3.03"/>
    <n v="2.5"/>
    <s v="M_IMP"/>
    <x v="2"/>
    <s v="F_Csb"/>
    <n v="8.23"/>
    <n v="0"/>
    <n v="15.969999999999999"/>
    <n v="9.9499999999999993"/>
    <n v="0.47759999999999997"/>
    <s v="Egyéb"/>
  </r>
  <r>
    <s v="O"/>
    <x v="2"/>
    <n v="23"/>
    <s v="O/02-23"/>
    <s v="Férf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24"/>
    <s v="O/02-24"/>
    <s v="Férfi wc"/>
    <x v="5"/>
    <s v="Kieg. területek főiskola"/>
    <s v="Szociális helyiségek"/>
    <s v="Tz7"/>
    <n v="1"/>
    <n v="4.0199999999999996"/>
    <n v="3.03"/>
    <n v="2.5"/>
    <s v="M_IMP"/>
    <x v="2"/>
    <s v="F_Csb"/>
    <n v="1.59"/>
    <n v="0"/>
    <n v="8.4599999999999991"/>
    <n v="2.5"/>
    <n v="0.12"/>
    <s v="Egyéb"/>
  </r>
  <r>
    <s v="O"/>
    <x v="2"/>
    <n v="25"/>
    <s v="O/02-25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26"/>
    <s v="O/02-26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27"/>
    <s v="O/02-27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28"/>
    <s v="O/02-28"/>
    <s v="Női wc"/>
    <x v="5"/>
    <s v="Kieg. területek főiskola"/>
    <s v="Szociális helyiségek"/>
    <s v="Tz7"/>
    <n v="1"/>
    <n v="4.0199999999999996"/>
    <n v="3.03"/>
    <n v="2.5"/>
    <s v="M_IMP"/>
    <x v="2"/>
    <s v="F_Csb"/>
    <n v="1.59"/>
    <n v="0"/>
    <n v="8.4599999999999991"/>
    <n v="2.5"/>
    <n v="0.12"/>
    <s v="Egyéb"/>
  </r>
  <r>
    <s v="O"/>
    <x v="0"/>
    <n v="4"/>
    <s v="O/03-04"/>
    <s v="Közlekedő"/>
    <x v="5"/>
    <s v="Kieg. területek főiskola"/>
    <s v="Közlekedők"/>
    <s v="Tz7"/>
    <n v="55.62"/>
    <n v="55.46"/>
    <n v="3.03"/>
    <n v="2.5"/>
    <s v="M_HAN"/>
    <x v="3"/>
    <s v="F_Kő"/>
    <n v="25.08"/>
    <n v="0"/>
    <n v="113.57000000000001"/>
    <n v="139.04999999999998"/>
    <n v="6.6743999999999994"/>
    <s v="Egyéb"/>
  </r>
  <r>
    <s v="O"/>
    <x v="0"/>
    <n v="5"/>
    <s v="O/03-05"/>
    <s v="Közlekedő"/>
    <x v="5"/>
    <s v="Kieg. területek főiskola"/>
    <s v="Közlekedők"/>
    <s v="Tz7"/>
    <n v="91.8"/>
    <n v="44.84"/>
    <n v="3.03"/>
    <n v="2.5"/>
    <s v="M_MON"/>
    <x v="3"/>
    <s v="F_Kő"/>
    <n v="19.96"/>
    <n v="6.36"/>
    <n v="85.780000000000015"/>
    <n v="229.5"/>
    <n v="11.015999999999998"/>
    <s v="Egyéb"/>
  </r>
  <r>
    <s v="O"/>
    <x v="0"/>
    <n v="6"/>
    <s v="O/03-06"/>
    <s v="Közlekedő"/>
    <x v="5"/>
    <s v="Kieg. területek főiskola"/>
    <s v="Közlekedők"/>
    <s v="Tz7"/>
    <n v="149.38999999999999"/>
    <n v="100.22"/>
    <n v="3.03"/>
    <n v="2.5"/>
    <s v="M_ÁLM"/>
    <x v="8"/>
    <s v="F_Kő"/>
    <n v="26.17"/>
    <n v="0"/>
    <n v="224.38"/>
    <n v="373.47499999999997"/>
    <n v="17.9268"/>
    <s v="Egyéb"/>
  </r>
  <r>
    <s v="O"/>
    <x v="0"/>
    <n v="44"/>
    <s v="O/03-44"/>
    <s v="Teakonyha"/>
    <x v="5"/>
    <s v="Kieg. területek főiskola"/>
    <s v="Szociális helyiségek"/>
    <s v="Tz7"/>
    <n v="12.64"/>
    <n v="14.24"/>
    <n v="3.03"/>
    <n v="2.5"/>
    <s v="M_ÁLM"/>
    <x v="2"/>
    <s v="F_Fes, F_Gumi"/>
    <n v="1.86"/>
    <n v="0"/>
    <n v="33.74"/>
    <n v="31.6"/>
    <n v="1.5168000000000001"/>
    <s v="Egyéb"/>
  </r>
  <r>
    <s v="O"/>
    <x v="0"/>
    <n v="45"/>
    <s v="O/03-45"/>
    <s v="Női mosdó"/>
    <x v="5"/>
    <s v="Kieg. területek főiskola"/>
    <s v="Szociális helyiségek"/>
    <s v="Tz7"/>
    <n v="2.84"/>
    <n v="6.84"/>
    <n v="3.03"/>
    <n v="2.5"/>
    <s v="M_IMP"/>
    <x v="2"/>
    <s v="F_CSP"/>
    <n v="3.72"/>
    <n v="0"/>
    <n v="13.38"/>
    <n v="7.1"/>
    <n v="0.34079999999999999"/>
    <s v="Egyéb"/>
  </r>
  <r>
    <s v="O"/>
    <x v="0"/>
    <n v="46"/>
    <s v="O/03-46"/>
    <s v="Női wc"/>
    <x v="5"/>
    <s v="Kieg. területek főiskola"/>
    <s v="Szociális helyiségek"/>
    <s v="Tz7"/>
    <n v="3.7"/>
    <n v="7.7"/>
    <n v="3.03"/>
    <n v="2.5"/>
    <s v="M_IMP"/>
    <x v="2"/>
    <s v="F_CSP"/>
    <n v="5.05"/>
    <n v="0"/>
    <n v="14.2"/>
    <n v="9.25"/>
    <n v="0.44400000000000006"/>
    <s v="Egyéb"/>
  </r>
  <r>
    <s v="O"/>
    <x v="0"/>
    <n v="47"/>
    <s v="O/03-47"/>
    <s v="Takarítóeszköz tároló"/>
    <x v="5"/>
    <s v="Kieg. területek főiskola"/>
    <s v="Szociális helyiségek"/>
    <s v="Tz7"/>
    <n v="2.84"/>
    <n v="7"/>
    <n v="3.03"/>
    <n v="2.5"/>
    <m/>
    <x v="2"/>
    <s v="F_CSP"/>
    <n v="2.12"/>
    <n v="0"/>
    <n v="15.379999999999999"/>
    <n v="7.1"/>
    <n v="0.34079999999999999"/>
    <s v="Egyéb"/>
  </r>
  <r>
    <s v="O"/>
    <x v="0"/>
    <n v="48"/>
    <s v="O/03-48"/>
    <s v="Női wc"/>
    <x v="5"/>
    <s v="Kieg. területek főiskola"/>
    <s v="Szociális helyiségek"/>
    <s v="Tz7"/>
    <n v="0.96"/>
    <n v="3.95"/>
    <n v="3.03"/>
    <n v="2.5"/>
    <s v="M_IMP"/>
    <x v="2"/>
    <s v="F_CSP"/>
    <n v="1.59"/>
    <n v="0"/>
    <n v="8.2850000000000001"/>
    <n v="2.4"/>
    <n v="0.1152"/>
    <s v="Egyéb"/>
  </r>
  <r>
    <s v="O"/>
    <x v="0"/>
    <n v="49"/>
    <s v="O/03-49"/>
    <s v="Női wc"/>
    <x v="5"/>
    <s v="Kieg. területek főiskola"/>
    <s v="Szociális helyiségek"/>
    <s v="Tz7"/>
    <n v="0.96"/>
    <n v="3.95"/>
    <n v="3.03"/>
    <n v="2.5"/>
    <s v="M_IMP"/>
    <x v="2"/>
    <s v="F_CSP"/>
    <n v="1.59"/>
    <n v="0"/>
    <n v="8.2850000000000001"/>
    <n v="2.4"/>
    <n v="0.1152"/>
    <s v="Egyéb"/>
  </r>
  <r>
    <s v="O"/>
    <x v="0"/>
    <n v="50"/>
    <s v="O/03-50"/>
    <s v="Férfi mosdó"/>
    <x v="5"/>
    <s v="Kieg. területek főiskola"/>
    <s v="Szociális helyiségek"/>
    <s v="Tz7"/>
    <n v="3.39"/>
    <n v="7.63"/>
    <n v="3.03"/>
    <n v="2.5"/>
    <s v="M_IMP"/>
    <x v="2"/>
    <s v="F_CSP"/>
    <n v="3.72"/>
    <n v="0"/>
    <n v="15.354999999999999"/>
    <n v="8.4749999999999996"/>
    <n v="0.40679999999999999"/>
    <s v="Egyéb"/>
  </r>
  <r>
    <s v="O"/>
    <x v="0"/>
    <n v="51"/>
    <s v="O/03-51"/>
    <s v="Férfi wc"/>
    <x v="5"/>
    <s v="Kieg. területek főiskola"/>
    <s v="Szociális helyiségek"/>
    <s v="Tz7"/>
    <n v="3.3"/>
    <n v="8.5"/>
    <n v="3.03"/>
    <n v="2.5"/>
    <s v="M_IMP"/>
    <x v="2"/>
    <s v="F_CSP"/>
    <n v="3.45"/>
    <n v="0"/>
    <n v="17.8"/>
    <n v="8.25"/>
    <n v="0.39599999999999996"/>
    <s v="Egyéb"/>
  </r>
  <r>
    <s v="O"/>
    <x v="0"/>
    <n v="52"/>
    <s v="O/03-52"/>
    <s v="Férfi wc"/>
    <x v="5"/>
    <s v="Kieg. területek főiskola"/>
    <s v="Szociális helyiségek"/>
    <s v="Tz7"/>
    <n v="0.94"/>
    <n v="3.9"/>
    <n v="3.03"/>
    <n v="2.5"/>
    <s v="M_IMP"/>
    <x v="2"/>
    <s v="F_CSP"/>
    <n v="1.59"/>
    <n v="0"/>
    <n v="8.16"/>
    <n v="2.3499999999999996"/>
    <n v="0.1128"/>
    <s v="Egyéb"/>
  </r>
  <r>
    <s v="O"/>
    <x v="0"/>
    <n v="57"/>
    <s v="O/03-57"/>
    <s v="Akadálymentes wc"/>
    <x v="5"/>
    <s v="Kieg. területek főiskola"/>
    <s v="Szociális helyiségek"/>
    <s v="Tz7"/>
    <n v="3.34"/>
    <n v="7.76"/>
    <n v="3.03"/>
    <n v="2.5"/>
    <s v="M_IMP"/>
    <x v="2"/>
    <s v="F_Csb"/>
    <n v="2.13"/>
    <n v="0"/>
    <n v="17.27"/>
    <n v="8.35"/>
    <n v="0.40079999999999999"/>
    <s v="Egyéb"/>
  </r>
  <r>
    <s v="O"/>
    <x v="0"/>
    <n v="58"/>
    <s v="O/03-58"/>
    <s v="Férfi mosdó"/>
    <x v="5"/>
    <s v="Kieg. területek főiskola"/>
    <s v="Szociális helyiségek"/>
    <s v="Tz7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0"/>
    <n v="59"/>
    <s v="O/03-59"/>
    <s v="Férfi wc"/>
    <x v="5"/>
    <s v="Kieg. területek főiskola"/>
    <s v="Szociális helyiségek"/>
    <s v="Tz7"/>
    <n v="5.01"/>
    <n v="10.81"/>
    <n v="3.03"/>
    <n v="2.5"/>
    <s v="M_IMP"/>
    <x v="2"/>
    <s v="F_Csb"/>
    <n v="5.05"/>
    <n v="0"/>
    <n v="21.975000000000001"/>
    <n v="12.524999999999999"/>
    <n v="0.60119999999999996"/>
    <s v="Egyéb"/>
  </r>
  <r>
    <s v="O"/>
    <x v="0"/>
    <n v="60"/>
    <s v="O/03-60"/>
    <s v="Férfi wc"/>
    <x v="5"/>
    <s v="Kieg. területek főiskola"/>
    <s v="Szociális helyiségek"/>
    <s v="Tz7"/>
    <n v="0.95"/>
    <n v="4.09"/>
    <n v="3.03"/>
    <n v="2.5"/>
    <s v="M_IMP"/>
    <x v="2"/>
    <s v="F_Csb"/>
    <n v="1.59"/>
    <n v="0"/>
    <n v="8.6349999999999998"/>
    <n v="2.375"/>
    <n v="0.11399999999999999"/>
    <s v="Egyéb"/>
  </r>
  <r>
    <s v="O"/>
    <x v="0"/>
    <n v="61"/>
    <s v="O/03-61"/>
    <s v="Férfi wc"/>
    <x v="5"/>
    <s v="Kieg. területek főiskola"/>
    <s v="Szociális helyiségek"/>
    <s v="Tz7"/>
    <n v="1"/>
    <n v="4.03"/>
    <n v="3.03"/>
    <n v="2.5"/>
    <s v="M_IMP"/>
    <x v="2"/>
    <s v="F_Csb"/>
    <n v="1.59"/>
    <n v="0"/>
    <n v="8.4850000000000012"/>
    <n v="2.5"/>
    <n v="0.12"/>
    <s v="Egyéb"/>
  </r>
  <r>
    <s v="O"/>
    <x v="0"/>
    <n v="62"/>
    <s v="O/03-62"/>
    <s v="Női mosdó"/>
    <x v="5"/>
    <s v="Kieg. területek főiskola"/>
    <s v="Szociális helyiségek"/>
    <s v="Tz7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0"/>
    <n v="63"/>
    <s v="O/03-63"/>
    <s v="Női wc"/>
    <x v="5"/>
    <s v="Kieg. területek főiskola"/>
    <s v="Szociális helyiségek"/>
    <s v="Tz7"/>
    <n v="3.98"/>
    <n v="9.69"/>
    <n v="3.03"/>
    <n v="2.5"/>
    <s v="M_IMP"/>
    <x v="2"/>
    <s v="F_Csb"/>
    <n v="8.23"/>
    <n v="0"/>
    <n v="15.994999999999997"/>
    <n v="9.9499999999999993"/>
    <n v="0.47759999999999997"/>
    <s v="Egyéb"/>
  </r>
  <r>
    <s v="O"/>
    <x v="0"/>
    <n v="64"/>
    <s v="O/03-64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0"/>
    <n v="65"/>
    <s v="O/03-65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0"/>
    <n v="66"/>
    <s v="O/03-66"/>
    <s v="Női wc"/>
    <x v="5"/>
    <s v="Kieg. területek főiskola"/>
    <s v="Szociális helyiségek"/>
    <s v="Tz7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0"/>
    <n v="67"/>
    <s v="O/03-67"/>
    <s v="Női wc"/>
    <x v="5"/>
    <s v="Kieg. területek főiskola"/>
    <s v="Szociális helyiségek"/>
    <s v="Tz7"/>
    <n v="1"/>
    <n v="4.03"/>
    <n v="3.03"/>
    <n v="2.5"/>
    <s v="M_IMP"/>
    <x v="2"/>
    <s v="F_Csb"/>
    <n v="1.59"/>
    <n v="0"/>
    <n v="8.4850000000000012"/>
    <n v="2.5"/>
    <n v="0.12"/>
    <s v="Egyéb"/>
  </r>
  <r>
    <s v="O"/>
    <x v="0"/>
    <n v="82"/>
    <s v="O/03-82"/>
    <s v="Közlekedő"/>
    <x v="5"/>
    <s v="Kieg. területek főiskola"/>
    <s v="Közlekedők"/>
    <s v="Tz7"/>
    <n v="105.27"/>
    <n v="71.2"/>
    <n v="3.03"/>
    <n v="2.5"/>
    <s v="M_HAN"/>
    <x v="3"/>
    <s v="F_Kő, F_Mgy, F_Ü"/>
    <n v="11.75"/>
    <n v="37.130000000000003"/>
    <n v="129.12"/>
    <n v="263.17500000000001"/>
    <n v="12.632400000000001"/>
    <s v="Egyéb"/>
  </r>
  <r>
    <s v="O"/>
    <x v="5"/>
    <n v="3"/>
    <s v="O/04-03"/>
    <s v="Közlekedő"/>
    <x v="5"/>
    <s v="Kieg. területek főiskola"/>
    <s v="Közlekedők"/>
    <s v="Tz7"/>
    <n v="55.62"/>
    <n v="55.46"/>
    <n v="3.01"/>
    <n v="2.5"/>
    <s v="M_ÁLM"/>
    <x v="3"/>
    <s v="F_Kő"/>
    <n v="25.08"/>
    <n v="0"/>
    <n v="113.57000000000001"/>
    <n v="139.04999999999998"/>
    <n v="6.6743999999999994"/>
    <s v="Egyéb"/>
  </r>
  <r>
    <s v="O"/>
    <x v="5"/>
    <n v="4"/>
    <s v="O/04-04"/>
    <s v="Közlekedő"/>
    <x v="5"/>
    <s v="Kieg. területek főiskola"/>
    <s v="Közlekedők"/>
    <s v="Tz7"/>
    <n v="105.67"/>
    <n v="85.91"/>
    <n v="3.01"/>
    <n v="2.5"/>
    <s v="M_ÁLM"/>
    <x v="3"/>
    <s v="F_Kő, F_Mgy, F_Ü"/>
    <n v="12.18"/>
    <n v="10.66"/>
    <n v="191.93499999999997"/>
    <n v="264.17500000000001"/>
    <n v="12.680399999999999"/>
    <s v="Egyéb"/>
  </r>
  <r>
    <s v="O"/>
    <x v="5"/>
    <n v="5"/>
    <s v="O/04-05"/>
    <s v="Közlekedő"/>
    <x v="5"/>
    <s v="Kieg. területek főiskola"/>
    <s v="Közlekedők"/>
    <s v="Tz7"/>
    <n v="86.23"/>
    <n v="47.98"/>
    <n v="3.01"/>
    <n v="2.5"/>
    <s v="M_MON"/>
    <x v="3"/>
    <s v="F_Kő"/>
    <n v="24.27"/>
    <n v="5.05"/>
    <n v="90.63"/>
    <n v="215.57500000000002"/>
    <n v="10.3476"/>
    <s v="Egyéb"/>
  </r>
  <r>
    <s v="O"/>
    <x v="5"/>
    <n v="8"/>
    <s v="O/04-08"/>
    <s v="Közlekedő"/>
    <x v="5"/>
    <s v="Kieg. területek főiskola"/>
    <s v="Közlekedők"/>
    <s v="Tz7"/>
    <n v="121.55"/>
    <n v="100.23"/>
    <n v="3.01"/>
    <n v="2.5"/>
    <s v="M_ÁLM"/>
    <x v="8"/>
    <s v="F_Kő"/>
    <n v="39.340000000000003"/>
    <n v="0"/>
    <n v="211.23500000000001"/>
    <n v="303.875"/>
    <n v="14.585999999999999"/>
    <s v="Egyéb"/>
  </r>
  <r>
    <s v="O"/>
    <x v="5"/>
    <n v="45"/>
    <s v="O/04-45"/>
    <s v="Teakonyha"/>
    <x v="5"/>
    <s v="Kieg. területek főiskola"/>
    <s v="Szociális helyiségek"/>
    <s v="Tz7"/>
    <n v="8.76"/>
    <n v="11.94"/>
    <n v="3.01"/>
    <n v="2.5"/>
    <s v="M_ÁLM"/>
    <x v="2"/>
    <s v="F_Fes, F_Gumi"/>
    <n v="1.86"/>
    <n v="0"/>
    <n v="27.99"/>
    <n v="21.9"/>
    <n v="1.0512000000000001"/>
    <s v="Egyéb"/>
  </r>
  <r>
    <s v="O"/>
    <x v="5"/>
    <n v="46"/>
    <s v="O/04-46"/>
    <s v="Teakonyha"/>
    <x v="5"/>
    <s v="Kieg. területek főiskola"/>
    <s v="Szociális helyiségek"/>
    <s v="Tz7"/>
    <n v="8.7799999999999994"/>
    <n v="11.95"/>
    <n v="3.01"/>
    <n v="2.5"/>
    <s v="M_ÁLM"/>
    <x v="2"/>
    <s v="F_Fes, F_Gumi"/>
    <n v="1.86"/>
    <n v="0"/>
    <n v="28.015000000000001"/>
    <n v="21.95"/>
    <n v="1.0535999999999999"/>
    <s v="Egyéb"/>
  </r>
  <r>
    <s v="O"/>
    <x v="5"/>
    <n v="47"/>
    <s v="O/04-47"/>
    <s v="Férfi mosdó"/>
    <x v="5"/>
    <s v="Kieg. területek főiskola"/>
    <s v="Szociális helyiségek"/>
    <s v="Tz7"/>
    <n v="3.39"/>
    <n v="7.63"/>
    <n v="3.01"/>
    <n v="2.5"/>
    <s v="M_IMP"/>
    <x v="2"/>
    <s v="F_Cs"/>
    <n v="3.72"/>
    <n v="0"/>
    <n v="15.354999999999999"/>
    <n v="8.4749999999999996"/>
    <n v="0.40679999999999999"/>
    <s v="Egyéb"/>
  </r>
  <r>
    <s v="O"/>
    <x v="5"/>
    <n v="48"/>
    <s v="O/04-48"/>
    <s v="Férfi wc"/>
    <x v="5"/>
    <s v="Kieg. területek főiskola"/>
    <s v="Szociális helyiségek"/>
    <s v="Tz7"/>
    <n v="3.3"/>
    <n v="8.5"/>
    <n v="3.01"/>
    <n v="2.5"/>
    <s v="M_IMP"/>
    <x v="2"/>
    <s v="F_Cs"/>
    <n v="3.45"/>
    <n v="0"/>
    <n v="17.8"/>
    <n v="8.25"/>
    <n v="0.39599999999999996"/>
    <s v="Egyéb"/>
  </r>
  <r>
    <s v="O"/>
    <x v="5"/>
    <n v="49"/>
    <s v="O/04-49"/>
    <s v="Férfi wc"/>
    <x v="5"/>
    <s v="Kieg. területek főiskola"/>
    <s v="Szociális helyiségek"/>
    <s v="Tz7"/>
    <n v="0.94"/>
    <n v="3.9"/>
    <n v="3.01"/>
    <n v="2.5"/>
    <s v="M_IMP"/>
    <x v="2"/>
    <s v="F_Cs"/>
    <n v="1.59"/>
    <n v="0"/>
    <n v="8.16"/>
    <n v="2.3499999999999996"/>
    <n v="0.1128"/>
    <s v="Egyéb"/>
  </r>
  <r>
    <s v="O"/>
    <x v="5"/>
    <n v="50"/>
    <s v="O/04-50"/>
    <s v="Női mosdó"/>
    <x v="5"/>
    <s v="Kieg. területek főiskola"/>
    <s v="Szociális helyiségek"/>
    <s v="Tz7"/>
    <n v="2.84"/>
    <n v="6.84"/>
    <n v="3.01"/>
    <n v="2.5"/>
    <s v="M_IMP"/>
    <x v="2"/>
    <s v="F_Cs"/>
    <n v="3.72"/>
    <n v="0"/>
    <n v="13.38"/>
    <n v="7.1"/>
    <n v="0.34079999999999999"/>
    <s v="Egyéb"/>
  </r>
  <r>
    <s v="O"/>
    <x v="5"/>
    <n v="51"/>
    <s v="O/04-51"/>
    <s v="Női wc"/>
    <x v="5"/>
    <s v="Kieg. területek főiskola"/>
    <s v="Szociális helyiségek"/>
    <s v="Tz7"/>
    <n v="3.7"/>
    <n v="7.7"/>
    <n v="3.01"/>
    <n v="2.5"/>
    <s v="M_IMP"/>
    <x v="2"/>
    <s v="F_Cs"/>
    <n v="5.05"/>
    <n v="0"/>
    <n v="14.2"/>
    <n v="9.25"/>
    <n v="0.44400000000000006"/>
    <s v="Egyéb"/>
  </r>
  <r>
    <s v="O"/>
    <x v="5"/>
    <n v="52"/>
    <s v="O/04-52"/>
    <s v="Takarítóeszköz tároló"/>
    <x v="5"/>
    <s v="Kieg. területek főiskola"/>
    <s v="Szociális helyiségek"/>
    <s v="Tz7"/>
    <n v="2.84"/>
    <n v="7"/>
    <n v="3.01"/>
    <n v="2.5"/>
    <m/>
    <x v="2"/>
    <s v="F_Cs"/>
    <n v="2.12"/>
    <n v="0"/>
    <n v="15.379999999999999"/>
    <n v="7.1"/>
    <n v="0.34079999999999999"/>
    <s v="Egyéb"/>
  </r>
  <r>
    <s v="O"/>
    <x v="5"/>
    <n v="53"/>
    <s v="O/04-53"/>
    <s v="Női wc"/>
    <x v="5"/>
    <s v="Kieg. területek főiskola"/>
    <s v="Szociális helyiségek"/>
    <s v="Tz7"/>
    <n v="0.96"/>
    <n v="3.95"/>
    <n v="3.01"/>
    <n v="2.5"/>
    <s v="M_IMP"/>
    <x v="2"/>
    <s v="F_Cs"/>
    <n v="1.59"/>
    <n v="0"/>
    <n v="8.2850000000000001"/>
    <n v="2.4"/>
    <n v="0.1152"/>
    <s v="Egyéb"/>
  </r>
  <r>
    <s v="O"/>
    <x v="5"/>
    <n v="54"/>
    <s v="O/04-54"/>
    <s v="Női wc"/>
    <x v="5"/>
    <s v="Kieg. területek főiskola"/>
    <s v="Szociális helyiségek"/>
    <s v="Tz7"/>
    <n v="0.96"/>
    <n v="3.95"/>
    <n v="3.01"/>
    <n v="2.5"/>
    <s v="M_IMP"/>
    <x v="2"/>
    <s v="F_Cs"/>
    <n v="1.59"/>
    <n v="0"/>
    <n v="8.2850000000000001"/>
    <n v="2.4"/>
    <n v="0.1152"/>
    <s v="Egyéb"/>
  </r>
  <r>
    <s v="O"/>
    <x v="5"/>
    <n v="61"/>
    <s v="O/04-61"/>
    <s v="Akadálymentes wc"/>
    <x v="5"/>
    <s v="Kieg. területek főiskola"/>
    <s v="Szociális helyiségek"/>
    <s v="Tz7"/>
    <n v="3.34"/>
    <n v="7.76"/>
    <n v="3.01"/>
    <n v="2.5"/>
    <s v="M_IMP"/>
    <x v="2"/>
    <s v="F_Csb"/>
    <n v="2.13"/>
    <n v="0"/>
    <n v="17.27"/>
    <n v="8.35"/>
    <n v="0.40079999999999999"/>
    <s v="Egyéb"/>
  </r>
  <r>
    <s v="O"/>
    <x v="5"/>
    <n v="62"/>
    <s v="O/04-62"/>
    <s v="Férfi mosdó"/>
    <x v="5"/>
    <s v="Kieg. területek főiskola"/>
    <s v="Szociális helyiségek"/>
    <s v="Tz7"/>
    <n v="3.03"/>
    <n v="7.04"/>
    <n v="3.01"/>
    <n v="2.5"/>
    <s v="M_IMP"/>
    <x v="2"/>
    <s v="F_Csb"/>
    <n v="3.72"/>
    <n v="0"/>
    <n v="13.88"/>
    <n v="7.5749999999999993"/>
    <n v="0.36359999999999998"/>
    <s v="Egyéb"/>
  </r>
  <r>
    <s v="O"/>
    <x v="5"/>
    <n v="63"/>
    <s v="O/04-63"/>
    <s v="Férfi wc"/>
    <x v="5"/>
    <s v="Kieg. területek főiskola"/>
    <s v="Szociális helyiségek"/>
    <s v="Tz7"/>
    <n v="4.9800000000000004"/>
    <n v="10.76"/>
    <n v="3.01"/>
    <n v="2.5"/>
    <s v="M_IMP"/>
    <x v="2"/>
    <s v="F_Csb"/>
    <n v="5.05"/>
    <n v="0"/>
    <n v="21.849999999999998"/>
    <n v="12.450000000000001"/>
    <n v="0.59760000000000002"/>
    <s v="Egyéb"/>
  </r>
  <r>
    <s v="O"/>
    <x v="5"/>
    <n v="64"/>
    <s v="O/04-64"/>
    <s v="Férfi wc"/>
    <x v="5"/>
    <s v="Kieg. területek főiskola"/>
    <s v="Szociális helyiségek"/>
    <s v="Tz7"/>
    <n v="0.95"/>
    <n v="4.0999999999999996"/>
    <n v="3.01"/>
    <n v="2.5"/>
    <s v="M_IMP"/>
    <x v="2"/>
    <s v="F_Csb"/>
    <n v="1.59"/>
    <n v="0"/>
    <n v="8.66"/>
    <n v="2.375"/>
    <n v="0.11399999999999999"/>
    <s v="Egyéb"/>
  </r>
  <r>
    <s v="O"/>
    <x v="5"/>
    <n v="65"/>
    <s v="O/04-65"/>
    <s v="Férfi wc"/>
    <x v="5"/>
    <s v="Kieg. területek főiskola"/>
    <s v="Szociális helyiségek"/>
    <s v="Tz7"/>
    <n v="0.98"/>
    <n v="3.97"/>
    <n v="3.01"/>
    <n v="2.5"/>
    <s v="M_IMP"/>
    <x v="2"/>
    <s v="F_Csb"/>
    <n v="1.59"/>
    <n v="0"/>
    <n v="8.3350000000000009"/>
    <n v="2.4500000000000002"/>
    <n v="0.1176"/>
    <s v="Egyéb"/>
  </r>
  <r>
    <s v="O"/>
    <x v="5"/>
    <n v="66"/>
    <s v="O/04-66"/>
    <s v="Női mosdó"/>
    <x v="5"/>
    <s v="Kieg. területek főiskola"/>
    <s v="Szociális helyiségek"/>
    <s v="Tz7"/>
    <n v="3.03"/>
    <n v="7.03"/>
    <n v="3.01"/>
    <n v="2.5"/>
    <s v="M_IMP"/>
    <x v="2"/>
    <s v="F_Csb"/>
    <n v="3.72"/>
    <n v="0"/>
    <n v="13.854999999999999"/>
    <n v="7.5749999999999993"/>
    <n v="0.36359999999999998"/>
    <s v="Egyéb"/>
  </r>
  <r>
    <s v="O"/>
    <x v="5"/>
    <n v="67"/>
    <s v="O/04-67"/>
    <s v="Női wc"/>
    <x v="5"/>
    <s v="Kieg. területek főiskola"/>
    <s v="Szociális helyiségek"/>
    <s v="Tz7"/>
    <n v="3.96"/>
    <n v="9.6300000000000008"/>
    <n v="3.01"/>
    <n v="2.5"/>
    <s v="M_IMP"/>
    <x v="2"/>
    <s v="F_Csb"/>
    <n v="8.23"/>
    <n v="0"/>
    <n v="15.845000000000002"/>
    <n v="9.9"/>
    <n v="0.47519999999999996"/>
    <s v="Egyéb"/>
  </r>
  <r>
    <s v="O"/>
    <x v="5"/>
    <n v="68"/>
    <s v="O/04-68"/>
    <s v="Női wc"/>
    <x v="5"/>
    <s v="Kieg. területek főiskola"/>
    <s v="Szociális helyiségek"/>
    <s v="Tz7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O"/>
    <x v="5"/>
    <n v="69"/>
    <s v="O/04-69"/>
    <s v="Női wc"/>
    <x v="5"/>
    <s v="Kieg. területek főiskola"/>
    <s v="Szociális helyiségek"/>
    <s v="Tz7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O"/>
    <x v="5"/>
    <n v="70"/>
    <s v="O/04-70"/>
    <s v="Női wc"/>
    <x v="5"/>
    <s v="Kieg. területek főiskola"/>
    <s v="Szociális helyiségek"/>
    <s v="Tz7"/>
    <n v="0.95"/>
    <n v="3.92"/>
    <n v="3.01"/>
    <n v="2.5"/>
    <s v="M_IMP"/>
    <x v="2"/>
    <s v="F_Csb"/>
    <n v="1.59"/>
    <n v="0"/>
    <n v="8.2100000000000009"/>
    <n v="2.375"/>
    <n v="0.11399999999999999"/>
    <s v="Egyéb"/>
  </r>
  <r>
    <s v="O"/>
    <x v="5"/>
    <n v="71"/>
    <s v="O/04-71"/>
    <s v="Női wc"/>
    <x v="5"/>
    <s v="Kieg. területek főiskola"/>
    <s v="Szociális helyiségek"/>
    <s v="Tz7"/>
    <n v="0.98"/>
    <n v="3.97"/>
    <n v="3.01"/>
    <n v="2.5"/>
    <s v="M_IMP"/>
    <x v="2"/>
    <s v="F_Csb"/>
    <n v="1.59"/>
    <n v="0"/>
    <n v="8.3350000000000009"/>
    <n v="2.4500000000000002"/>
    <n v="0.1176"/>
    <s v="Egyéb"/>
  </r>
  <r>
    <s v="O"/>
    <x v="1"/>
    <n v="5"/>
    <s v="O/01-05"/>
    <s v="Oktatóterem"/>
    <x v="0"/>
    <s v="OKTATÓTERMEK"/>
    <s v="Oktatóterem (40-60 fő)"/>
    <s v="Tz7"/>
    <n v="66.11"/>
    <n v="33.049999999999997"/>
    <n v="3.03"/>
    <n v="2.98"/>
    <s v="M_AKU"/>
    <x v="7"/>
    <s v="F_Üve"/>
    <n v="2.5"/>
    <n v="6.73"/>
    <n v="89.258999999999986"/>
    <n v="197.0078"/>
    <n v="7.9331999999999994"/>
    <s v="Hasznos"/>
  </r>
  <r>
    <s v="O"/>
    <x v="1"/>
    <n v="6"/>
    <s v="O/01-06"/>
    <s v="Oktatóterem"/>
    <x v="0"/>
    <s v="OKTATÓTERMEK"/>
    <s v="Oktatóterem (40-60 fő)"/>
    <s v="Tz7"/>
    <n v="67.23"/>
    <n v="34.909999999999997"/>
    <n v="3.03"/>
    <n v="2.98"/>
    <s v="M_AKU"/>
    <x v="7"/>
    <s v="F_Üve"/>
    <n v="2.5"/>
    <n v="1.68"/>
    <n v="99.851799999999983"/>
    <n v="200.34540000000001"/>
    <n v="8.0676000000000005"/>
    <s v="Hasznos"/>
  </r>
  <r>
    <s v="O"/>
    <x v="1"/>
    <n v="7"/>
    <s v="O/01-07"/>
    <s v="Oktatóterem"/>
    <x v="0"/>
    <s v="OKTATÓTERMEK"/>
    <s v="Oktatóterem (40-60 fő)"/>
    <s v="Tz7"/>
    <n v="64.62"/>
    <n v="33.630000000000003"/>
    <n v="3.03"/>
    <n v="2.98"/>
    <s v="M_AKU"/>
    <x v="7"/>
    <s v="F_Üve"/>
    <n v="2.5"/>
    <n v="0"/>
    <n v="97.717400000000012"/>
    <n v="192.5676"/>
    <n v="7.7544000000000004"/>
    <s v="Hasznos"/>
  </r>
  <r>
    <s v="O"/>
    <x v="1"/>
    <n v="8"/>
    <s v="O/01-08"/>
    <s v="Oktatóterem"/>
    <x v="0"/>
    <s v="OKTATÓTERMEK"/>
    <s v="Oktatóterem (40-60 fő)"/>
    <s v="Tz7"/>
    <n v="64.62"/>
    <n v="33.630000000000003"/>
    <n v="3.03"/>
    <n v="2.98"/>
    <s v="M_AKU"/>
    <x v="7"/>
    <s v="F_Üve"/>
    <n v="2.5"/>
    <n v="0"/>
    <n v="97.717400000000012"/>
    <n v="192.5676"/>
    <n v="7.7544000000000004"/>
    <s v="Hasznos"/>
  </r>
  <r>
    <s v="O"/>
    <x v="1"/>
    <n v="9"/>
    <s v="O/01-09"/>
    <s v="Oktatóterem"/>
    <x v="0"/>
    <s v="OKTATÓTERMEK"/>
    <s v="Oktatóterem (40-60 fő)"/>
    <s v="Tz7"/>
    <n v="69.08"/>
    <n v="38.33"/>
    <n v="3.03"/>
    <n v="2.98"/>
    <s v="M_AKU"/>
    <x v="7"/>
    <s v="F_Üve"/>
    <n v="2.5"/>
    <n v="0"/>
    <n v="111.7234"/>
    <n v="205.85839999999999"/>
    <n v="8.2896000000000001"/>
    <s v="Hasznos"/>
  </r>
  <r>
    <s v="O"/>
    <x v="1"/>
    <n v="10"/>
    <s v="O/01-10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1"/>
    <n v="11"/>
    <s v="O/01-11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1"/>
    <n v="12"/>
    <s v="O/01-12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1"/>
    <n v="13"/>
    <s v="O/01-13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2"/>
    <n v="7"/>
    <s v="O/02-07"/>
    <s v="Oktatóterem"/>
    <x v="0"/>
    <s v="OKTATÓTERMEK"/>
    <s v="Oktatóterem (40-60 fő)"/>
    <s v="Tz7"/>
    <n v="66.64"/>
    <n v="33.159999999999997"/>
    <n v="3.03"/>
    <n v="2.98"/>
    <s v="M_AKU"/>
    <x v="7"/>
    <s v="F_Üve"/>
    <n v="2.13"/>
    <n v="8.6999999999999993"/>
    <n v="87.986799999999988"/>
    <n v="198.5872"/>
    <n v="7.9968000000000004"/>
    <s v="Hasznos"/>
  </r>
  <r>
    <s v="O"/>
    <x v="2"/>
    <n v="8"/>
    <s v="O/02-08"/>
    <s v="Oktatóterem"/>
    <x v="0"/>
    <s v="OKTATÓTERMEK"/>
    <s v="Oktatóterem (40-60 fő)"/>
    <s v="Tz7"/>
    <n v="67.23"/>
    <n v="34.909999999999997"/>
    <n v="3.03"/>
    <n v="2.98"/>
    <s v="M_AKU"/>
    <x v="7"/>
    <s v="F_Üve"/>
    <n v="2.5"/>
    <n v="1.68"/>
    <n v="99.851799999999983"/>
    <n v="200.34540000000001"/>
    <n v="8.0676000000000005"/>
    <s v="Hasznos"/>
  </r>
  <r>
    <s v="O"/>
    <x v="2"/>
    <n v="9"/>
    <s v="O/02-09"/>
    <s v="Oktatóterem"/>
    <x v="0"/>
    <s v="OKTATÓTERMEK"/>
    <s v="Oktatóterem (40-60 fő)"/>
    <s v="Tz7"/>
    <n v="64.62"/>
    <n v="33.630000000000003"/>
    <n v="3.03"/>
    <n v="2.98"/>
    <s v="M_AKU"/>
    <x v="7"/>
    <s v="F_Üve"/>
    <n v="2.5"/>
    <n v="0"/>
    <n v="97.717400000000012"/>
    <n v="192.5676"/>
    <n v="7.7544000000000004"/>
    <s v="Hasznos"/>
  </r>
  <r>
    <s v="O"/>
    <x v="2"/>
    <n v="10"/>
    <s v="O/02-10"/>
    <s v="Oktatóterem"/>
    <x v="0"/>
    <s v="OKTATÓTERMEK"/>
    <s v="Oktatóterem (40-60 fő)"/>
    <s v="Tz7"/>
    <n v="64.62"/>
    <n v="33.630000000000003"/>
    <n v="3.03"/>
    <n v="2.98"/>
    <s v="M_AKU"/>
    <x v="7"/>
    <s v="F_Üve"/>
    <n v="2.5"/>
    <n v="0"/>
    <n v="97.717400000000012"/>
    <n v="192.5676"/>
    <n v="7.7544000000000004"/>
    <s v="Hasznos"/>
  </r>
  <r>
    <s v="O"/>
    <x v="2"/>
    <n v="11"/>
    <s v="O/02-11"/>
    <s v="Oktatóterem"/>
    <x v="0"/>
    <s v="OKTATÓTERMEK"/>
    <s v="Oktatóterem (40-60 fő)"/>
    <s v="Tz7"/>
    <n v="69.069999999999993"/>
    <n v="37.93"/>
    <n v="3.03"/>
    <n v="2.98"/>
    <s v="M_AKU"/>
    <x v="7"/>
    <s v="F_Üve"/>
    <n v="2.5"/>
    <n v="0"/>
    <n v="110.5314"/>
    <n v="205.82859999999997"/>
    <n v="8.2883999999999993"/>
    <s v="Hasznos"/>
  </r>
  <r>
    <s v="O"/>
    <x v="2"/>
    <n v="12"/>
    <s v="O/02-12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2"/>
    <n v="13"/>
    <s v="O/02-13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2"/>
    <n v="14"/>
    <s v="O/02-14"/>
    <s v="Oktatóterem"/>
    <x v="0"/>
    <s v="OKTATÓTERMEK"/>
    <s v="Oktatóterem (40-60 fő)"/>
    <s v="Tz7"/>
    <n v="64.59"/>
    <n v="33.93"/>
    <n v="3.03"/>
    <n v="2.98"/>
    <s v="M_AKU"/>
    <x v="7"/>
    <s v="F_Üve"/>
    <n v="2.5"/>
    <n v="0"/>
    <n v="98.611400000000003"/>
    <n v="192.47820000000002"/>
    <n v="7.7508000000000008"/>
    <s v="Hasznos"/>
  </r>
  <r>
    <s v="O"/>
    <x v="2"/>
    <n v="15"/>
    <s v="O/02-15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0"/>
    <n v="11"/>
    <s v="O/03-11"/>
    <s v="Taniroda"/>
    <x v="0"/>
    <s v="OKTATÓTERMEK"/>
    <s v="Oktatóterem (40-60 fő)"/>
    <s v="Tz7"/>
    <n v="64.66"/>
    <n v="33.630000000000003"/>
    <n v="3.03"/>
    <n v="2.98"/>
    <s v="M_AKU"/>
    <x v="7"/>
    <s v="F_Üve"/>
    <n v="2.5"/>
    <n v="0"/>
    <n v="97.717400000000012"/>
    <n v="192.68679999999998"/>
    <n v="7.7591999999999999"/>
    <s v="Hasznos"/>
  </r>
  <r>
    <s v="O"/>
    <x v="0"/>
    <n v="12"/>
    <s v="O/03-12"/>
    <s v="Kommunikációs labor"/>
    <x v="0"/>
    <s v="OKTATÓTERMEK"/>
    <s v="Oktatóterem (40-60 fő)"/>
    <s v="Tz7"/>
    <n v="69.069999999999993"/>
    <n v="37.93"/>
    <n v="3.03"/>
    <n v="2.98"/>
    <s v="M_AKU"/>
    <x v="7"/>
    <s v="F_Üve"/>
    <n v="2.5"/>
    <n v="0"/>
    <n v="110.5314"/>
    <n v="205.82859999999997"/>
    <n v="8.2883999999999993"/>
    <s v="Hasznos"/>
  </r>
  <r>
    <s v="O"/>
    <x v="0"/>
    <n v="13"/>
    <s v="O/03-13"/>
    <s v="Kommunikációs labor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0"/>
    <n v="14"/>
    <s v="O/03-14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0"/>
    <n v="15"/>
    <s v="O/03-15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0"/>
    <n v="16"/>
    <s v="O/03-16"/>
    <s v="Oktatóterem"/>
    <x v="0"/>
    <s v="OKTATÓTERMEK"/>
    <s v="Oktatóterem (40-60 fő)"/>
    <s v="Tz7"/>
    <n v="64.59"/>
    <n v="33.630000000000003"/>
    <n v="3.03"/>
    <n v="2.98"/>
    <s v="M_AKU"/>
    <x v="7"/>
    <s v="F_Üve"/>
    <n v="2.5"/>
    <n v="0"/>
    <n v="97.717400000000012"/>
    <n v="192.47820000000002"/>
    <n v="7.7508000000000008"/>
    <s v="Hasznos"/>
  </r>
  <r>
    <s v="O"/>
    <x v="5"/>
    <n v="16"/>
    <s v="O/04-16"/>
    <s v="BVK Oktatóterem"/>
    <x v="0"/>
    <s v="OKTATÓTERMEK"/>
    <s v="Oktatóterem (40-60 fő)"/>
    <s v="Tz7"/>
    <n v="64.66"/>
    <n v="33.630000000000003"/>
    <n v="3.01"/>
    <n v="2.96"/>
    <s v="M_AKU"/>
    <x v="7"/>
    <s v="F_Üve"/>
    <n v="2.5"/>
    <n v="0"/>
    <n v="97.044800000000009"/>
    <n v="191.39359999999999"/>
    <n v="7.7591999999999999"/>
    <s v="Hasznos"/>
  </r>
  <r>
    <s v="O"/>
    <x v="5"/>
    <n v="17"/>
    <s v="O/04-17"/>
    <s v="BVK Oktatóterem"/>
    <x v="0"/>
    <s v="OKTATÓTERMEK"/>
    <s v="Oktatóterem (40-60 fő)"/>
    <s v="Tz7"/>
    <n v="69.069999999999993"/>
    <n v="37.93"/>
    <n v="3.01"/>
    <n v="2.96"/>
    <s v="M_AKU"/>
    <x v="7"/>
    <s v="F_Üve"/>
    <n v="2.5"/>
    <n v="0"/>
    <n v="109.7728"/>
    <n v="204.44719999999998"/>
    <n v="8.2883999999999993"/>
    <s v="Hasznos"/>
  </r>
  <r>
    <s v="O"/>
    <x v="5"/>
    <n v="18"/>
    <s v="O/04-18"/>
    <s v="BVK Oktatóterem"/>
    <x v="0"/>
    <s v="OKTATÓTERMEK"/>
    <s v="Oktatóterem (40-60 fő)"/>
    <s v="Tz7"/>
    <n v="64.59"/>
    <n v="33.630000000000003"/>
    <n v="3.01"/>
    <n v="2.96"/>
    <s v="M_AKU"/>
    <x v="7"/>
    <s v="F_Üve"/>
    <n v="2.5"/>
    <n v="0"/>
    <n v="97.044800000000009"/>
    <n v="191.18640000000002"/>
    <n v="7.7508000000000008"/>
    <s v="Hasznos"/>
  </r>
  <r>
    <s v="O"/>
    <x v="5"/>
    <n v="19"/>
    <s v="O/04-19"/>
    <s v="BVK Oktatóterem"/>
    <x v="0"/>
    <s v="OKTATÓTERMEK"/>
    <s v="Oktatóterem (40-60 fő)"/>
    <s v="Tz7"/>
    <n v="64.59"/>
    <n v="33.630000000000003"/>
    <n v="3.01"/>
    <n v="2.96"/>
    <s v="M_AKU"/>
    <x v="7"/>
    <s v="F_Üve"/>
    <n v="2.5"/>
    <n v="0"/>
    <n v="97.044800000000009"/>
    <n v="191.18640000000002"/>
    <n v="7.7508000000000008"/>
    <s v="Hasznos"/>
  </r>
  <r>
    <s v="O"/>
    <x v="5"/>
    <n v="20"/>
    <s v="O/04-20"/>
    <s v="Oktatóterem"/>
    <x v="0"/>
    <s v="OKTATÓTERMEK"/>
    <s v="Oktatóterem (40-60 fő)"/>
    <s v="Tz7"/>
    <n v="64.59"/>
    <n v="33.630000000000003"/>
    <n v="3.01"/>
    <n v="2.96"/>
    <s v="M_AKU"/>
    <x v="7"/>
    <s v="F_Üve"/>
    <n v="2.5"/>
    <n v="0"/>
    <n v="97.044800000000009"/>
    <n v="191.18640000000002"/>
    <n v="7.7508000000000008"/>
    <s v="Hasznos"/>
  </r>
  <r>
    <s v="O"/>
    <x v="5"/>
    <n v="72"/>
    <s v="O/04-72"/>
    <s v="Oktatóterem"/>
    <x v="0"/>
    <s v="OKTATÓTERMEK"/>
    <s v="Oktatóterem (40-60 fő)"/>
    <s v="Tz7"/>
    <n v="64.59"/>
    <n v="33.630000000000003"/>
    <n v="3.01"/>
    <n v="2.96"/>
    <s v="M_AKU"/>
    <x v="7"/>
    <s v="F_Üve"/>
    <n v="2.5"/>
    <n v="0"/>
    <n v="97.044800000000009"/>
    <n v="191.18640000000002"/>
    <n v="7.7508000000000008"/>
    <s v="Hasznos"/>
  </r>
  <r>
    <s v="O"/>
    <x v="1"/>
    <n v="2"/>
    <s v="O/01-02"/>
    <s v="Közlekedő"/>
    <x v="5"/>
    <s v="Kieg. területek főiskola"/>
    <s v="Közlekedők"/>
    <s v="Tz8"/>
    <n v="34.5"/>
    <n v="35.76"/>
    <n v="3.03"/>
    <n v="2.5"/>
    <s v="M_ÁLM"/>
    <x v="3"/>
    <s v="F_Kő"/>
    <n v="18.88"/>
    <n v="0"/>
    <n v="70.52"/>
    <n v="86.25"/>
    <n v="4.1399999999999997"/>
    <s v="Egyéb"/>
  </r>
  <r>
    <s v="O"/>
    <x v="1"/>
    <n v="27"/>
    <s v="O/01-27"/>
    <s v="Akadálymentes wc"/>
    <x v="5"/>
    <s v="Kieg. területek főiskola"/>
    <s v="Szociális helyiségek"/>
    <s v="Tz8"/>
    <n v="3.16"/>
    <n v="7.14"/>
    <n v="3.03"/>
    <n v="2.5"/>
    <s v="M_IMP"/>
    <x v="2"/>
    <s v="F_Csb"/>
    <n v="2.13"/>
    <n v="0"/>
    <n v="15.719999999999999"/>
    <n v="7.9"/>
    <n v="0.37920000000000004"/>
    <s v="Egyéb"/>
  </r>
  <r>
    <s v="O"/>
    <x v="1"/>
    <n v="28"/>
    <s v="O/01-28"/>
    <s v="Férfi mosdó"/>
    <x v="5"/>
    <s v="Kieg. területek főiskola"/>
    <s v="Szociális helyiségek"/>
    <s v="Tz8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1"/>
    <n v="29"/>
    <s v="O/01-29"/>
    <s v="Férfi wc"/>
    <x v="5"/>
    <s v="Kieg. területek főiskola"/>
    <s v="Szociális helyiségek"/>
    <s v="Tz8"/>
    <n v="5.01"/>
    <n v="15.05"/>
    <n v="3.03"/>
    <n v="2.5"/>
    <s v="M_IMP"/>
    <x v="2"/>
    <s v="F_Csb"/>
    <n v="5.05"/>
    <n v="0"/>
    <n v="32.575000000000003"/>
    <n v="12.524999999999999"/>
    <n v="0.60119999999999996"/>
    <s v="Egyéb"/>
  </r>
  <r>
    <s v="O"/>
    <x v="1"/>
    <n v="30"/>
    <s v="O/01-30"/>
    <s v="Férf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31"/>
    <s v="O/01-31"/>
    <s v="Férfi wc"/>
    <x v="5"/>
    <s v="Kieg. területek főiskola"/>
    <s v="Szociális helyiségek"/>
    <s v="Tz8"/>
    <n v="1"/>
    <n v="4.03"/>
    <n v="3.03"/>
    <n v="2.5"/>
    <s v="M_IMP"/>
    <x v="2"/>
    <s v="F_Csb"/>
    <n v="1.59"/>
    <n v="0"/>
    <n v="8.4850000000000012"/>
    <n v="2.5"/>
    <n v="0.12"/>
    <s v="Egyéb"/>
  </r>
  <r>
    <s v="O"/>
    <x v="1"/>
    <n v="32"/>
    <s v="O/01-32"/>
    <s v="Női mosdó"/>
    <x v="5"/>
    <s v="Kieg. területek főiskola"/>
    <s v="Szociális helyiségek"/>
    <s v="Tz8"/>
    <n v="3.03"/>
    <n v="7.03"/>
    <n v="3.03"/>
    <n v="2.7"/>
    <s v="M_IMP"/>
    <x v="2"/>
    <s v="F_Csb"/>
    <n v="3.72"/>
    <n v="0"/>
    <n v="15.261000000000001"/>
    <n v="8.1809999999999992"/>
    <n v="0.36359999999999998"/>
    <s v="Egyéb"/>
  </r>
  <r>
    <s v="O"/>
    <x v="1"/>
    <n v="33"/>
    <s v="O/01-33"/>
    <s v="Női wc"/>
    <x v="5"/>
    <s v="Kieg. területek főiskola"/>
    <s v="Szociális helyiségek"/>
    <s v="Tz8"/>
    <n v="3.98"/>
    <n v="9.68"/>
    <n v="3.03"/>
    <n v="2.5"/>
    <s v="M_IMP"/>
    <x v="2"/>
    <s v="F_Csb"/>
    <n v="8.23"/>
    <n v="0"/>
    <n v="15.969999999999999"/>
    <n v="9.9499999999999993"/>
    <n v="0.47759999999999997"/>
    <s v="Egyéb"/>
  </r>
  <r>
    <s v="O"/>
    <x v="1"/>
    <n v="34"/>
    <s v="O/01-34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35"/>
    <s v="O/01-35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36"/>
    <s v="O/01-36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1"/>
    <n v="37"/>
    <s v="O/01-37"/>
    <s v="Női wc"/>
    <x v="5"/>
    <s v="Kieg. területek főiskola"/>
    <s v="Szociális helyiségek"/>
    <s v="Tz8"/>
    <n v="1"/>
    <n v="4.03"/>
    <n v="3.03"/>
    <n v="2.5"/>
    <s v="M_IMP"/>
    <x v="2"/>
    <s v="F_Csb"/>
    <n v="1.59"/>
    <n v="0"/>
    <n v="8.4850000000000012"/>
    <n v="2.5"/>
    <n v="0.12"/>
    <s v="Egyéb"/>
  </r>
  <r>
    <s v="O"/>
    <x v="1"/>
    <n v="38"/>
    <s v="O/01-38"/>
    <s v="Szervízterület"/>
    <x v="5"/>
    <s v="Kieg. területek főiskola"/>
    <s v="Kiegészítő területek"/>
    <s v="Tz8"/>
    <n v="6.63"/>
    <n v="10.7"/>
    <n v="3.03"/>
    <n v="2.5"/>
    <s v="M_ÁLM"/>
    <x v="5"/>
    <s v="F_Üve"/>
    <n v="2.39"/>
    <n v="0"/>
    <n v="24.36"/>
    <n v="16.574999999999999"/>
    <n v="0.79559999999999997"/>
    <s v="Egyéb"/>
  </r>
  <r>
    <s v="O"/>
    <x v="2"/>
    <n v="2"/>
    <s v="O/02-02"/>
    <s v="Közlekedő"/>
    <x v="5"/>
    <s v="Kieg. területek főiskola"/>
    <s v="Közlekedők"/>
    <s v="Tz8"/>
    <n v="34.54"/>
    <n v="35.82"/>
    <n v="3.03"/>
    <n v="2.5"/>
    <s v="M_ÁLM"/>
    <x v="3"/>
    <s v="F_Kő"/>
    <n v="18.96"/>
    <n v="0"/>
    <n v="70.59"/>
    <n v="86.35"/>
    <n v="4.1448"/>
    <s v="Egyéb"/>
  </r>
  <r>
    <s v="O"/>
    <x v="2"/>
    <n v="29"/>
    <s v="O/02-29"/>
    <s v="Akadálymentes wc"/>
    <x v="5"/>
    <s v="Kieg. területek főiskola"/>
    <s v="Szociális helyiségek"/>
    <s v="Tz8"/>
    <n v="3.16"/>
    <n v="7.14"/>
    <n v="3.03"/>
    <n v="2.5"/>
    <s v="M_IMP"/>
    <x v="2"/>
    <s v="F_Csb"/>
    <n v="2.13"/>
    <n v="0"/>
    <n v="15.719999999999999"/>
    <n v="7.9"/>
    <n v="0.37920000000000004"/>
    <s v="Egyéb"/>
  </r>
  <r>
    <s v="O"/>
    <x v="2"/>
    <n v="30"/>
    <s v="O/02-30"/>
    <s v="Szervízterület"/>
    <x v="5"/>
    <s v="Kieg. területek főiskola"/>
    <s v="Kiegészítő területek"/>
    <s v="Tz8"/>
    <n v="6.63"/>
    <n v="10.7"/>
    <n v="3.03"/>
    <n v="2.5"/>
    <s v="M_ÁLM"/>
    <x v="5"/>
    <s v="F_Üve"/>
    <n v="2.39"/>
    <n v="0"/>
    <n v="24.36"/>
    <n v="16.574999999999999"/>
    <n v="0.79559999999999997"/>
    <s v="Egyéb"/>
  </r>
  <r>
    <s v="O"/>
    <x v="2"/>
    <n v="31"/>
    <s v="O/02-31"/>
    <s v="Férfi mosdó"/>
    <x v="5"/>
    <s v="Kieg. területek főiskola"/>
    <s v="Szociális helyiségek"/>
    <s v="Tz8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2"/>
    <n v="32"/>
    <s v="O/02-32"/>
    <s v="Férfi wc"/>
    <x v="5"/>
    <s v="Kieg. területek főiskola"/>
    <s v="Szociális helyiségek"/>
    <s v="Tz8"/>
    <n v="5.01"/>
    <n v="10.81"/>
    <n v="3.03"/>
    <n v="2.5"/>
    <s v="M_IMP"/>
    <x v="2"/>
    <s v="F_Csb"/>
    <n v="5.05"/>
    <n v="0"/>
    <n v="21.975000000000001"/>
    <n v="12.524999999999999"/>
    <n v="0.60119999999999996"/>
    <s v="Egyéb"/>
  </r>
  <r>
    <s v="O"/>
    <x v="2"/>
    <n v="33"/>
    <s v="O/02-33"/>
    <s v="Férf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34"/>
    <s v="O/02-34"/>
    <s v="Férfi wc"/>
    <x v="5"/>
    <s v="Kieg. területek főiskola"/>
    <s v="Szociális helyiségek"/>
    <s v="Tz8"/>
    <n v="1"/>
    <n v="4.0199999999999996"/>
    <n v="3.03"/>
    <n v="2.5"/>
    <s v="M_IMP"/>
    <x v="2"/>
    <s v="F_Csb"/>
    <n v="1.59"/>
    <n v="0"/>
    <n v="8.4599999999999991"/>
    <n v="2.5"/>
    <n v="0.12"/>
    <s v="Egyéb"/>
  </r>
  <r>
    <s v="O"/>
    <x v="2"/>
    <n v="35"/>
    <s v="O/02-35"/>
    <s v="Női mosdó"/>
    <x v="5"/>
    <s v="Kieg. területek főiskola"/>
    <s v="Szociális helyiségek"/>
    <s v="Tz8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2"/>
    <n v="36"/>
    <s v="O/02-36"/>
    <s v="Női wc"/>
    <x v="5"/>
    <s v="Kieg. területek főiskola"/>
    <s v="Szociális helyiségek"/>
    <s v="Tz8"/>
    <n v="3.98"/>
    <n v="9.68"/>
    <n v="3.03"/>
    <n v="2.5"/>
    <s v="M_IMP"/>
    <x v="2"/>
    <s v="F_Csb"/>
    <n v="8.23"/>
    <n v="0"/>
    <n v="15.969999999999999"/>
    <n v="9.9499999999999993"/>
    <n v="0.47759999999999997"/>
    <s v="Egyéb"/>
  </r>
  <r>
    <s v="O"/>
    <x v="2"/>
    <n v="37"/>
    <s v="O/02-37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38"/>
    <s v="O/02-38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39"/>
    <s v="O/02-39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2"/>
    <n v="40"/>
    <s v="O/02-40"/>
    <s v="Női wc"/>
    <x v="5"/>
    <s v="Kieg. területek főiskola"/>
    <s v="Szociális helyiségek"/>
    <s v="Tz8"/>
    <n v="1"/>
    <n v="4.0199999999999996"/>
    <n v="3.03"/>
    <n v="2.5"/>
    <s v="M_IMP"/>
    <x v="2"/>
    <s v="F_Csb"/>
    <n v="1.59"/>
    <n v="0"/>
    <n v="8.4599999999999991"/>
    <n v="2.5"/>
    <n v="0.12"/>
    <s v="Egyéb"/>
  </r>
  <r>
    <s v="O"/>
    <x v="0"/>
    <n v="2"/>
    <s v="O/03-02"/>
    <s v="Közlekedő"/>
    <x v="5"/>
    <s v="Kieg. területek főiskola"/>
    <s v="Közlekedők"/>
    <s v="Tz8"/>
    <n v="34.47"/>
    <n v="35.76"/>
    <n v="3.03"/>
    <n v="2.5"/>
    <s v="M_ÁLM"/>
    <x v="3"/>
    <s v="F_Kő"/>
    <n v="21.61"/>
    <n v="0"/>
    <n v="67.789999999999992"/>
    <n v="86.174999999999997"/>
    <n v="4.1364000000000001"/>
    <s v="Egyéb"/>
  </r>
  <r>
    <s v="O"/>
    <x v="0"/>
    <n v="70"/>
    <s v="O/03-70"/>
    <s v="Szervízterület"/>
    <x v="5"/>
    <s v="Kieg. területek főiskola"/>
    <s v="Kiegészítő területek"/>
    <s v="Tz8"/>
    <n v="6.63"/>
    <n v="10.7"/>
    <n v="3.03"/>
    <n v="2.5"/>
    <s v="M_ÁLM"/>
    <x v="5"/>
    <s v="F_Üve"/>
    <n v="2.39"/>
    <n v="0"/>
    <n v="24.36"/>
    <n v="16.574999999999999"/>
    <n v="0.79559999999999997"/>
    <s v="Egyéb"/>
  </r>
  <r>
    <s v="O"/>
    <x v="0"/>
    <n v="71"/>
    <s v="O/03-71"/>
    <s v="Férfi mosdó"/>
    <x v="5"/>
    <s v="Kieg. területek főiskola"/>
    <s v="Szociális helyiségek"/>
    <s v="Tz8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0"/>
    <n v="72"/>
    <s v="O/03-72"/>
    <s v="Férfi wc"/>
    <x v="5"/>
    <s v="Kieg. területek főiskola"/>
    <s v="Szociális helyiségek"/>
    <s v="Tz8"/>
    <n v="5.01"/>
    <n v="10.81"/>
    <n v="3.03"/>
    <n v="2.5"/>
    <s v="M_IMP"/>
    <x v="2"/>
    <s v="F_Csb"/>
    <n v="5.05"/>
    <n v="0"/>
    <n v="21.975000000000001"/>
    <n v="12.524999999999999"/>
    <n v="0.60119999999999996"/>
    <s v="Egyéb"/>
  </r>
  <r>
    <s v="O"/>
    <x v="0"/>
    <n v="73"/>
    <s v="O/03-73"/>
    <s v="Férfi wc"/>
    <x v="5"/>
    <s v="Kieg. területek főiskola"/>
    <s v="Szociális helyiségek"/>
    <s v="Tz8"/>
    <n v="0.95"/>
    <n v="4.0999999999999996"/>
    <n v="3.03"/>
    <n v="2.5"/>
    <s v="M_IMP"/>
    <x v="2"/>
    <s v="F_Csb"/>
    <n v="1.59"/>
    <n v="0"/>
    <n v="8.66"/>
    <n v="2.375"/>
    <n v="0.11399999999999999"/>
    <s v="Egyéb"/>
  </r>
  <r>
    <s v="O"/>
    <x v="0"/>
    <n v="74"/>
    <s v="O/03-74"/>
    <s v="Férfi wc"/>
    <x v="5"/>
    <s v="Kieg. területek főiskola"/>
    <s v="Szociális helyiségek"/>
    <s v="Tz8"/>
    <n v="1"/>
    <n v="4.03"/>
    <n v="3.03"/>
    <n v="2.5"/>
    <s v="M_IMP"/>
    <x v="2"/>
    <s v="F_Csb"/>
    <n v="1.59"/>
    <n v="0"/>
    <n v="8.4850000000000012"/>
    <n v="2.5"/>
    <n v="0.12"/>
    <s v="Egyéb"/>
  </r>
  <r>
    <s v="O"/>
    <x v="0"/>
    <n v="75"/>
    <s v="O/03-75"/>
    <s v="Női mosdó"/>
    <x v="5"/>
    <s v="Kieg. területek főiskola"/>
    <s v="Szociális helyiségek"/>
    <s v="Tz8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0"/>
    <n v="76"/>
    <s v="O/03-76"/>
    <s v="Női wc"/>
    <x v="5"/>
    <s v="Kieg. területek főiskola"/>
    <s v="Szociális helyiségek"/>
    <s v="Tz8"/>
    <n v="3.98"/>
    <n v="9.68"/>
    <n v="3.03"/>
    <n v="2.5"/>
    <s v="M_IMP"/>
    <x v="2"/>
    <s v="F_Csb"/>
    <n v="8.23"/>
    <n v="0"/>
    <n v="15.969999999999999"/>
    <n v="9.9499999999999993"/>
    <n v="0.47759999999999997"/>
    <s v="Egyéb"/>
  </r>
  <r>
    <s v="O"/>
    <x v="0"/>
    <n v="77"/>
    <s v="O/03-77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0"/>
    <n v="78"/>
    <s v="O/03-78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0"/>
    <n v="79"/>
    <s v="O/03-79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0"/>
    <n v="80"/>
    <s v="O/03-80"/>
    <s v="Női wc"/>
    <x v="5"/>
    <s v="Kieg. területek főiskola"/>
    <s v="Szociális helyiségek"/>
    <s v="Tz8"/>
    <n v="1"/>
    <n v="4.03"/>
    <n v="3.03"/>
    <n v="2.5"/>
    <s v="M_IMP"/>
    <x v="2"/>
    <s v="F_Csb"/>
    <n v="1.59"/>
    <n v="0"/>
    <n v="8.4850000000000012"/>
    <n v="2.5"/>
    <n v="0.12"/>
    <s v="Egyéb"/>
  </r>
  <r>
    <s v="O"/>
    <x v="0"/>
    <n v="81"/>
    <s v="O/03-81"/>
    <s v="Akadálymentes wc"/>
    <x v="5"/>
    <s v="Kieg. területek főiskola"/>
    <s v="Szociális helyiségek"/>
    <s v="Tz8"/>
    <n v="3.16"/>
    <n v="7.14"/>
    <n v="3.03"/>
    <n v="2.5"/>
    <s v="M_IMP"/>
    <x v="2"/>
    <s v="F_Csb"/>
    <n v="2.13"/>
    <n v="0"/>
    <n v="15.719999999999999"/>
    <n v="7.9"/>
    <n v="0.37920000000000004"/>
    <s v="Egyéb"/>
  </r>
  <r>
    <s v="O"/>
    <x v="5"/>
    <n v="2"/>
    <s v="O/04-02"/>
    <s v="Közlekedő"/>
    <x v="5"/>
    <s v="Kieg. területek főiskola"/>
    <s v="Közlekedők"/>
    <s v="Tz8"/>
    <n v="34.72"/>
    <n v="35.64"/>
    <n v="3.03"/>
    <n v="2.5"/>
    <s v="M_ÁLM"/>
    <x v="3"/>
    <s v="F_Kő"/>
    <n v="1.92"/>
    <n v="0"/>
    <n v="87.179999999999993"/>
    <n v="86.8"/>
    <n v="4.1663999999999994"/>
    <s v="Egyéb"/>
  </r>
  <r>
    <s v="O"/>
    <x v="5"/>
    <n v="73"/>
    <s v="O/04-73"/>
    <s v="Szervízterület"/>
    <x v="5"/>
    <s v="Kieg. területek főiskola"/>
    <s v="Kiegészítő területek"/>
    <s v="Tz8"/>
    <n v="6.63"/>
    <n v="10.7"/>
    <n v="3.03"/>
    <n v="2.5"/>
    <s v="M_ÁLM"/>
    <x v="5"/>
    <s v="F_Üve"/>
    <n v="2.39"/>
    <n v="0"/>
    <n v="24.36"/>
    <n v="16.574999999999999"/>
    <n v="0.79559999999999997"/>
    <s v="Egyéb"/>
  </r>
  <r>
    <s v="O"/>
    <x v="5"/>
    <n v="74"/>
    <s v="O/04-74"/>
    <s v="Női mosdó"/>
    <x v="5"/>
    <s v="Kieg. területek főiskola"/>
    <s v="Szociális helyiségek"/>
    <s v="Tz8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5"/>
    <n v="75"/>
    <s v="O/04-75"/>
    <s v="Női wc"/>
    <x v="5"/>
    <s v="Kieg. területek főiskola"/>
    <s v="Szociális helyiségek"/>
    <s v="Tz8"/>
    <n v="3.96"/>
    <n v="9.6300000000000008"/>
    <n v="3.03"/>
    <n v="2.5"/>
    <s v="M_IMP"/>
    <x v="2"/>
    <s v="F_Csb"/>
    <n v="8.23"/>
    <n v="0"/>
    <n v="15.845000000000002"/>
    <n v="9.9"/>
    <n v="0.47519999999999996"/>
    <s v="Egyéb"/>
  </r>
  <r>
    <s v="O"/>
    <x v="5"/>
    <n v="76"/>
    <s v="O/04-76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5"/>
    <n v="77"/>
    <s v="O/04-77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5"/>
    <n v="78"/>
    <s v="O/04-78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5"/>
    <n v="79"/>
    <s v="O/04-79"/>
    <s v="Női wc"/>
    <x v="5"/>
    <s v="Kieg. területek főiskola"/>
    <s v="Szociális helyiségek"/>
    <s v="Tz8"/>
    <n v="0.98"/>
    <n v="3.97"/>
    <n v="3.03"/>
    <n v="2.5"/>
    <s v="M_IMP"/>
    <x v="2"/>
    <s v="F_Csb"/>
    <n v="1.59"/>
    <n v="0"/>
    <n v="8.3350000000000009"/>
    <n v="2.4500000000000002"/>
    <n v="0.1176"/>
    <s v="Egyéb"/>
  </r>
  <r>
    <s v="O"/>
    <x v="5"/>
    <n v="80"/>
    <s v="O/04-80"/>
    <s v="Akadálymentes wc"/>
    <x v="5"/>
    <s v="Kieg. területek főiskola"/>
    <s v="Szociális helyiségek"/>
    <s v="Tz8"/>
    <n v="3.16"/>
    <n v="7.13"/>
    <n v="3.03"/>
    <n v="2.5"/>
    <s v="M_IMP"/>
    <x v="2"/>
    <s v="F_Csb"/>
    <n v="2.13"/>
    <n v="0"/>
    <n v="15.695"/>
    <n v="7.9"/>
    <n v="0.37920000000000004"/>
    <s v="Egyéb"/>
  </r>
  <r>
    <s v="O"/>
    <x v="5"/>
    <n v="81"/>
    <s v="O/04-81"/>
    <s v="Férfi mosdó"/>
    <x v="5"/>
    <s v="Kieg. területek főiskola"/>
    <s v="Szociális helyiségek"/>
    <s v="Tz8"/>
    <n v="3.03"/>
    <n v="7.04"/>
    <n v="3.03"/>
    <n v="2.5"/>
    <s v="M_IMP"/>
    <x v="2"/>
    <s v="F_Csb"/>
    <n v="3.72"/>
    <n v="0"/>
    <n v="13.88"/>
    <n v="7.5749999999999993"/>
    <n v="0.36359999999999998"/>
    <s v="Egyéb"/>
  </r>
  <r>
    <s v="O"/>
    <x v="5"/>
    <n v="82"/>
    <s v="O/04-82"/>
    <s v="Férfi wc"/>
    <x v="5"/>
    <s v="Kieg. területek főiskola"/>
    <s v="Szociális helyiségek"/>
    <s v="Tz8"/>
    <n v="4.9800000000000004"/>
    <n v="10.76"/>
    <n v="3.03"/>
    <n v="2.5"/>
    <s v="M_IMP"/>
    <x v="2"/>
    <s v="F_Csb"/>
    <n v="5.05"/>
    <n v="0"/>
    <n v="21.849999999999998"/>
    <n v="12.450000000000001"/>
    <n v="0.59760000000000002"/>
    <s v="Egyéb"/>
  </r>
  <r>
    <s v="O"/>
    <x v="5"/>
    <n v="83"/>
    <s v="O/04-83"/>
    <s v="Férfi wc"/>
    <x v="5"/>
    <s v="Kieg. területek főiskola"/>
    <s v="Szociális helyiségek"/>
    <s v="Tz8"/>
    <n v="0.95"/>
    <n v="4.09"/>
    <n v="3.03"/>
    <n v="2.5"/>
    <s v="M_IMP"/>
    <x v="2"/>
    <s v="F_Csb"/>
    <n v="1.59"/>
    <n v="0"/>
    <n v="8.6349999999999998"/>
    <n v="2.375"/>
    <n v="0.11399999999999999"/>
    <s v="Egyéb"/>
  </r>
  <r>
    <s v="O"/>
    <x v="5"/>
    <n v="84"/>
    <s v="O/04-84"/>
    <s v="Férfi wc"/>
    <x v="5"/>
    <s v="Kieg. területek főiskola"/>
    <s v="Szociális helyiségek"/>
    <s v="Tz8"/>
    <n v="0.98"/>
    <n v="3.97"/>
    <n v="3.03"/>
    <n v="2.5"/>
    <s v="M_IMP"/>
    <x v="2"/>
    <s v="F_Csb"/>
    <n v="1.59"/>
    <n v="0"/>
    <n v="8.3350000000000009"/>
    <n v="2.4500000000000002"/>
    <n v="0.1176"/>
    <s v="Egyéb"/>
  </r>
  <r>
    <s v="O"/>
    <x v="6"/>
    <n v="0"/>
    <s v="O/05-00"/>
    <s v="Közlekedő"/>
    <x v="5"/>
    <s v="Kieg. területek főiskola"/>
    <s v="Közlekedők"/>
    <s v="Tz8"/>
    <n v="34.54"/>
    <n v="35.82"/>
    <n v="3.03"/>
    <n v="2.5"/>
    <s v="M_ÁLM"/>
    <x v="3"/>
    <s v="F_Kő"/>
    <n v="18.96"/>
    <n v="0"/>
    <n v="70.59"/>
    <n v="86.35"/>
    <n v="4.1448"/>
    <s v="Egyéb"/>
  </r>
  <r>
    <s v="O"/>
    <x v="6"/>
    <n v="12"/>
    <s v="O/05-12"/>
    <s v="Szervízterület"/>
    <x v="5"/>
    <s v="Kieg. területek főiskola"/>
    <s v="Kiegészítő területek"/>
    <s v="Tz8"/>
    <n v="6.63"/>
    <n v="10.69"/>
    <n v="3.03"/>
    <n v="2.5"/>
    <s v="M_ÁLM"/>
    <x v="5"/>
    <s v="F_Üve"/>
    <n v="2.39"/>
    <n v="0"/>
    <n v="24.334999999999997"/>
    <n v="16.574999999999999"/>
    <n v="0.79559999999999997"/>
    <s v="Egyéb"/>
  </r>
  <r>
    <s v="O"/>
    <x v="6"/>
    <n v="12"/>
    <s v="O/05-12"/>
    <s v="Akadálymentes wc"/>
    <x v="5"/>
    <s v="Kieg. területek főiskola"/>
    <s v="Szociális helyiségek"/>
    <s v="Tz8"/>
    <n v="3.16"/>
    <n v="7.13"/>
    <n v="3.03"/>
    <n v="2.5"/>
    <s v="M_IMP"/>
    <x v="2"/>
    <s v="F_Csb"/>
    <n v="2.13"/>
    <n v="0"/>
    <n v="15.695"/>
    <n v="7.9"/>
    <n v="0.37920000000000004"/>
    <s v="Egyéb"/>
  </r>
  <r>
    <s v="O"/>
    <x v="6"/>
    <n v="12"/>
    <s v="O/05-12"/>
    <s v="Női mosdó"/>
    <x v="5"/>
    <s v="Kieg. területek főiskola"/>
    <s v="Szociális helyiségek"/>
    <s v="Tz8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6"/>
    <n v="12"/>
    <s v="O/05-12"/>
    <s v="Női wc"/>
    <x v="5"/>
    <s v="Kieg. területek főiskola"/>
    <s v="Szociális helyiségek"/>
    <s v="Tz8"/>
    <n v="3.96"/>
    <n v="9.6300000000000008"/>
    <n v="3.03"/>
    <n v="2.5"/>
    <s v="M_IMP"/>
    <x v="2"/>
    <s v="F_Csb"/>
    <n v="8.23"/>
    <n v="0"/>
    <n v="15.845000000000002"/>
    <n v="9.9"/>
    <n v="0.47519999999999996"/>
    <s v="Egyéb"/>
  </r>
  <r>
    <s v="O"/>
    <x v="6"/>
    <n v="12"/>
    <s v="O/05-12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2"/>
    <s v="O/05-12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2"/>
    <s v="O/05-12"/>
    <s v="Nő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3"/>
    <s v="O/05-13"/>
    <s v="Női wc"/>
    <x v="5"/>
    <s v="Kieg. területek főiskola"/>
    <s v="Szociális helyiségek"/>
    <s v="Tz8"/>
    <n v="0.98"/>
    <n v="3.98"/>
    <n v="3.03"/>
    <n v="2.5"/>
    <s v="M_IMP"/>
    <x v="2"/>
    <s v="F_Csb"/>
    <n v="1.59"/>
    <n v="0"/>
    <n v="8.36"/>
    <n v="2.4500000000000002"/>
    <n v="0.1176"/>
    <s v="Egyéb"/>
  </r>
  <r>
    <s v="O"/>
    <x v="6"/>
    <n v="13"/>
    <s v="O/05-13"/>
    <s v="Férfi mosdó"/>
    <x v="5"/>
    <s v="Kieg. területek főiskola"/>
    <s v="Szociális helyiségek"/>
    <s v="Tz8"/>
    <n v="3.03"/>
    <n v="7.03"/>
    <n v="3.03"/>
    <n v="2.5"/>
    <s v="M_IMP"/>
    <x v="2"/>
    <s v="F_Csb"/>
    <n v="3.72"/>
    <n v="0"/>
    <n v="13.854999999999999"/>
    <n v="7.5749999999999993"/>
    <n v="0.36359999999999998"/>
    <s v="Egyéb"/>
  </r>
  <r>
    <s v="O"/>
    <x v="6"/>
    <n v="13"/>
    <s v="O/05-13"/>
    <s v="Férfi wc"/>
    <x v="5"/>
    <s v="Kieg. területek főiskola"/>
    <s v="Szociális helyiségek"/>
    <s v="Tz8"/>
    <n v="4.9800000000000004"/>
    <n v="10.76"/>
    <n v="3.03"/>
    <n v="2.5"/>
    <s v="M_IMP"/>
    <x v="2"/>
    <s v="F_Csb"/>
    <n v="5.05"/>
    <n v="0"/>
    <n v="21.849999999999998"/>
    <n v="12.450000000000001"/>
    <n v="0.59760000000000002"/>
    <s v="Egyéb"/>
  </r>
  <r>
    <s v="O"/>
    <x v="6"/>
    <n v="13"/>
    <s v="O/05-13"/>
    <s v="Férfi wc"/>
    <x v="5"/>
    <s v="Kieg. területek főiskola"/>
    <s v="Szociális helyiségek"/>
    <s v="Tz8"/>
    <n v="0.95"/>
    <n v="3.92"/>
    <n v="3.03"/>
    <n v="2.5"/>
    <s v="M_IMP"/>
    <x v="2"/>
    <s v="F_Csb"/>
    <n v="1.59"/>
    <n v="0"/>
    <n v="8.2100000000000009"/>
    <n v="2.375"/>
    <n v="0.11399999999999999"/>
    <s v="Egyéb"/>
  </r>
  <r>
    <s v="O"/>
    <x v="6"/>
    <n v="13"/>
    <s v="O/05-13"/>
    <s v="Férfi wc"/>
    <x v="5"/>
    <s v="Kieg. területek főiskola"/>
    <s v="Szociális helyiségek"/>
    <s v="Tz8"/>
    <n v="0.98"/>
    <n v="3.98"/>
    <n v="3.03"/>
    <n v="2.5"/>
    <s v="M_IMP"/>
    <x v="2"/>
    <s v="F_Csb"/>
    <n v="1.59"/>
    <n v="0"/>
    <n v="8.36"/>
    <n v="2.4500000000000002"/>
    <n v="0.1176"/>
    <s v="Egyéb"/>
  </r>
  <r>
    <s v="O"/>
    <x v="3"/>
    <n v="0"/>
    <s v="O/06-00"/>
    <s v="Közlekedő"/>
    <x v="5"/>
    <s v="Kieg. területek főiskola"/>
    <s v="Közlekedők"/>
    <s v="Tz8"/>
    <n v="34.82"/>
    <n v="35.700000000000003"/>
    <n v="2.99"/>
    <n v="2.5"/>
    <s v="M_ÁLM"/>
    <x v="3"/>
    <s v="F_Kő"/>
    <n v="10.67"/>
    <n v="0"/>
    <n v="78.58"/>
    <n v="87.05"/>
    <n v="4.1783999999999999"/>
    <s v="Egyéb"/>
  </r>
  <r>
    <s v="O"/>
    <x v="3"/>
    <n v="12"/>
    <s v="O/06-12"/>
    <s v="Akadálymentes wc"/>
    <x v="5"/>
    <s v="Kieg. területek főiskola"/>
    <s v="Szociális helyiségek"/>
    <s v="Tz8"/>
    <n v="3.16"/>
    <n v="7.14"/>
    <n v="2.99"/>
    <n v="2.5"/>
    <s v="M_IMP"/>
    <x v="2"/>
    <s v="F_Csb"/>
    <n v="2.13"/>
    <n v="0"/>
    <n v="15.719999999999999"/>
    <n v="7.9"/>
    <n v="0.37920000000000004"/>
    <s v="Egyéb"/>
  </r>
  <r>
    <s v="O"/>
    <x v="3"/>
    <n v="12"/>
    <s v="O/06-12"/>
    <s v="Női mosdó"/>
    <x v="5"/>
    <s v="Kieg. területek főiskola"/>
    <s v="Szociális helyiségek"/>
    <s v="Tz8"/>
    <n v="3.03"/>
    <n v="7.03"/>
    <n v="2.99"/>
    <n v="2.5"/>
    <s v="M_IMP"/>
    <x v="2"/>
    <s v="F_Csb"/>
    <n v="3.72"/>
    <n v="0"/>
    <n v="13.854999999999999"/>
    <n v="7.5749999999999993"/>
    <n v="0.36359999999999998"/>
    <s v="Egyéb"/>
  </r>
  <r>
    <s v="O"/>
    <x v="3"/>
    <n v="12"/>
    <s v="O/06-12"/>
    <s v="Női wc"/>
    <x v="5"/>
    <s v="Kieg. területek főiskola"/>
    <s v="Szociális helyiségek"/>
    <s v="Tz8"/>
    <n v="3.96"/>
    <n v="9.6300000000000008"/>
    <n v="2.99"/>
    <n v="2.5"/>
    <s v="M_IMP"/>
    <x v="2"/>
    <s v="F_Csb"/>
    <n v="8.23"/>
    <n v="0"/>
    <n v="15.845000000000002"/>
    <n v="9.9"/>
    <n v="0.47519999999999996"/>
    <s v="Egyéb"/>
  </r>
  <r>
    <s v="O"/>
    <x v="3"/>
    <n v="12"/>
    <s v="O/06-12"/>
    <s v="Női wc"/>
    <x v="5"/>
    <s v="Kieg. területek főiskola"/>
    <s v="Szociális helyiségek"/>
    <s v="Tz8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3"/>
    <s v="O/06-13"/>
    <s v="Női wc"/>
    <x v="5"/>
    <s v="Kieg. területek főiskola"/>
    <s v="Szociális helyiségek"/>
    <s v="Tz8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3"/>
    <s v="O/06-13"/>
    <s v="Női wc"/>
    <x v="5"/>
    <s v="Kieg. területek főiskola"/>
    <s v="Szociális helyiségek"/>
    <s v="Tz8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3"/>
    <s v="O/06-13"/>
    <s v="Női wc"/>
    <x v="5"/>
    <s v="Kieg. területek főiskola"/>
    <s v="Szociális helyiségek"/>
    <s v="Tz8"/>
    <n v="0.98"/>
    <n v="3.98"/>
    <n v="2.99"/>
    <n v="2.5"/>
    <s v="M_IMP"/>
    <x v="2"/>
    <s v="F_Csb"/>
    <n v="1.59"/>
    <n v="0"/>
    <n v="8.36"/>
    <n v="2.4500000000000002"/>
    <n v="0.1176"/>
    <s v="Egyéb"/>
  </r>
  <r>
    <s v="O"/>
    <x v="3"/>
    <n v="13"/>
    <s v="O/06-13"/>
    <s v="Férfi mosdó"/>
    <x v="5"/>
    <s v="Kieg. területek főiskola"/>
    <s v="Szociális helyiségek"/>
    <s v="Tz8"/>
    <n v="3.03"/>
    <n v="14.77"/>
    <n v="2.99"/>
    <n v="2.5"/>
    <s v="M_IMP"/>
    <x v="2"/>
    <s v="F_Csb"/>
    <n v="3.72"/>
    <n v="0"/>
    <n v="33.204999999999998"/>
    <n v="7.5749999999999993"/>
    <n v="0.36359999999999998"/>
    <s v="Egyéb"/>
  </r>
  <r>
    <s v="O"/>
    <x v="3"/>
    <n v="13"/>
    <s v="O/06-13"/>
    <s v="Férfi wc"/>
    <x v="5"/>
    <s v="Kieg. területek főiskola"/>
    <s v="Szociális helyiségek"/>
    <s v="Tz8"/>
    <n v="4.9800000000000004"/>
    <n v="10.76"/>
    <n v="2.99"/>
    <n v="2.5"/>
    <s v="M_IMP"/>
    <x v="2"/>
    <s v="F_Csb"/>
    <n v="5.05"/>
    <n v="0"/>
    <n v="21.849999999999998"/>
    <n v="12.450000000000001"/>
    <n v="0.59760000000000002"/>
    <s v="Egyéb"/>
  </r>
  <r>
    <s v="O"/>
    <x v="3"/>
    <n v="13"/>
    <s v="O/06-13"/>
    <s v="Férfi wc"/>
    <x v="5"/>
    <s v="Kieg. területek főiskola"/>
    <s v="Szociális helyiségek"/>
    <s v="Tz8"/>
    <n v="0.95"/>
    <n v="3.92"/>
    <n v="2.99"/>
    <n v="2.5"/>
    <s v="M_IMP"/>
    <x v="2"/>
    <s v="F_Csb"/>
    <n v="1.59"/>
    <n v="0"/>
    <n v="8.2100000000000009"/>
    <n v="2.375"/>
    <n v="0.11399999999999999"/>
    <s v="Egyéb"/>
  </r>
  <r>
    <s v="O"/>
    <x v="3"/>
    <n v="13"/>
    <s v="O/06-13"/>
    <s v="Férfi wc"/>
    <x v="5"/>
    <s v="Kieg. területek főiskola"/>
    <s v="Szociális helyiségek"/>
    <s v="Tz8"/>
    <n v="0.98"/>
    <n v="3.98"/>
    <n v="2.99"/>
    <n v="2.5"/>
    <s v="M_IMP"/>
    <x v="2"/>
    <s v="F_Csb"/>
    <n v="1.59"/>
    <n v="0"/>
    <n v="8.36"/>
    <n v="2.4500000000000002"/>
    <n v="0.1176"/>
    <s v="Egyéb"/>
  </r>
  <r>
    <s v="O"/>
    <x v="3"/>
    <n v="13"/>
    <s v="O/06-13"/>
    <s v="Szervízterület"/>
    <x v="5"/>
    <s v="Kieg. területek főiskola"/>
    <s v="Kiegészítő területek"/>
    <s v="Tz8"/>
    <n v="6.63"/>
    <n v="10.7"/>
    <n v="2.99"/>
    <n v="2.5"/>
    <s v="M_ÁLM"/>
    <x v="5"/>
    <s v="F_Üve"/>
    <n v="2.39"/>
    <n v="0"/>
    <n v="24.36"/>
    <n v="16.574999999999999"/>
    <n v="0.79559999999999997"/>
    <s v="Egyéb"/>
  </r>
  <r>
    <s v="G"/>
    <x v="4"/>
    <n v="44"/>
    <s v="G/00-44"/>
    <s v="Elektromos helyiség"/>
    <x v="12"/>
    <s v="ÜZEMELTETÉSI, GÉPÉSZETI ÉS ELEK"/>
    <s v="Gépészet"/>
    <m/>
    <n v="6.71"/>
    <n v="11.7"/>
    <n v="4.05"/>
    <n v="4.42"/>
    <m/>
    <x v="9"/>
    <s v="F_Fes"/>
    <n v="1.92"/>
    <n v="0"/>
    <n v="49.793999999999997"/>
    <n v="29.658200000000001"/>
    <n v="0.80519999999999992"/>
    <s v="Egyéb"/>
  </r>
  <r>
    <s v="G"/>
    <x v="4"/>
    <n v="45"/>
    <s v="G/00-45"/>
    <s v="Elektromos helyiség"/>
    <x v="12"/>
    <s v="ÜZEMELTETÉSI, GÉPÉSZETI ÉS ELEK"/>
    <s v="Gépészet"/>
    <m/>
    <n v="6.02"/>
    <n v="10.9"/>
    <n v="4.03"/>
    <n v="2.7"/>
    <m/>
    <x v="9"/>
    <s v="F_Fes"/>
    <n v="0"/>
    <n v="0"/>
    <n v="29.430000000000003"/>
    <n v="16.254000000000001"/>
    <n v="0.72239999999999993"/>
    <s v="Egyéb"/>
  </r>
  <r>
    <s v="G"/>
    <x v="4"/>
    <n v="48"/>
    <s v="G/00-48"/>
    <s v="Elektromos helyiség"/>
    <x v="12"/>
    <s v="ÜZEMELTETÉSI, GÉPÉSZETI ÉS ELEK"/>
    <s v="Gépészet"/>
    <m/>
    <n v="8.1300000000000008"/>
    <n v="12.1"/>
    <n v="4.05"/>
    <n v="4.42"/>
    <m/>
    <x v="9"/>
    <s v="F_Fes"/>
    <n v="1.92"/>
    <n v="0"/>
    <n v="51.561999999999998"/>
    <n v="35.934600000000003"/>
    <n v="0.97560000000000002"/>
    <s v="Egyéb"/>
  </r>
  <r>
    <s v="G"/>
    <x v="1"/>
    <n v="31"/>
    <s v="G/01-31"/>
    <s v="Elektromos helyiség"/>
    <x v="12"/>
    <s v="ÜZEMELTETÉSI, GÉPÉSZETI ÉS ELEK"/>
    <s v="Gépészet"/>
    <m/>
    <n v="6.71"/>
    <n v="11.7"/>
    <n v="3.03"/>
    <n v="3"/>
    <m/>
    <x v="9"/>
    <s v="F_Fes"/>
    <n v="1.92"/>
    <n v="0"/>
    <n v="33.179999999999993"/>
    <n v="20.13"/>
    <n v="0.80519999999999992"/>
    <s v="Egyéb"/>
  </r>
  <r>
    <s v="G"/>
    <x v="1"/>
    <n v="32"/>
    <s v="G/01-32"/>
    <s v="Elektromos helyiség"/>
    <x v="12"/>
    <s v="ÜZEMELTETÉSI, GÉPÉSZETI ÉS ELEK"/>
    <s v="Gépészet"/>
    <m/>
    <n v="6.02"/>
    <n v="10.9"/>
    <n v="3.03"/>
    <n v="3"/>
    <m/>
    <x v="9"/>
    <s v="F_Fes"/>
    <n v="1.92"/>
    <n v="0"/>
    <n v="30.78"/>
    <n v="18.059999999999999"/>
    <n v="0.72239999999999993"/>
    <s v="Egyéb"/>
  </r>
  <r>
    <s v="G"/>
    <x v="1"/>
    <n v="33"/>
    <s v="G/01-33"/>
    <s v="Elektromos helyiség"/>
    <x v="12"/>
    <s v="ÜZEMELTETÉSI, GÉPÉSZETI ÉS ELEK"/>
    <s v="Gépészet"/>
    <m/>
    <n v="8.1300000000000008"/>
    <n v="12.1"/>
    <n v="3.03"/>
    <n v="2.7"/>
    <m/>
    <x v="9"/>
    <s v="F_Fes"/>
    <n v="1.92"/>
    <n v="0"/>
    <n v="30.75"/>
    <n v="21.951000000000004"/>
    <n v="0.97560000000000002"/>
    <s v="Egyéb"/>
  </r>
  <r>
    <s v="G"/>
    <x v="2"/>
    <n v="33"/>
    <s v="G/02-33"/>
    <s v="Elektromos helyiség"/>
    <x v="12"/>
    <s v="ÜZEMELTETÉSI, GÉPÉSZETI ÉS ELEK"/>
    <s v="Gépészet"/>
    <m/>
    <n v="6.71"/>
    <n v="11.7"/>
    <n v="3.03"/>
    <n v="3"/>
    <m/>
    <x v="9"/>
    <s v="F_Fes"/>
    <n v="1.92"/>
    <n v="0"/>
    <n v="33.179999999999993"/>
    <n v="20.13"/>
    <n v="0.80519999999999992"/>
    <s v="Egyéb"/>
  </r>
  <r>
    <s v="G"/>
    <x v="2"/>
    <n v="34"/>
    <s v="G/02-34"/>
    <s v="Elektromos helyiség"/>
    <x v="12"/>
    <s v="ÜZEMELTETÉSI, GÉPÉSZETI ÉS ELEK"/>
    <s v="Gépészet"/>
    <m/>
    <n v="6.42"/>
    <n v="10.9"/>
    <n v="3.03"/>
    <n v="3"/>
    <m/>
    <x v="9"/>
    <s v="F_Fes"/>
    <n v="1.92"/>
    <n v="0"/>
    <n v="30.78"/>
    <n v="19.259999999999998"/>
    <n v="0.77039999999999997"/>
    <s v="Egyéb"/>
  </r>
  <r>
    <s v="G"/>
    <x v="2"/>
    <n v="35"/>
    <s v="G/02-35"/>
    <s v="Elektromos helyiség"/>
    <x v="12"/>
    <s v="ÜZEMELTETÉSI, GÉPÉSZETI ÉS ELEK"/>
    <s v="Gépészet"/>
    <m/>
    <n v="8.1300000000000008"/>
    <n v="12.1"/>
    <n v="3.03"/>
    <n v="3"/>
    <m/>
    <x v="9"/>
    <s v="F_Fes"/>
    <n v="1.92"/>
    <n v="0"/>
    <n v="34.379999999999995"/>
    <n v="24.39"/>
    <n v="0.97560000000000002"/>
    <s v="Egyéb"/>
  </r>
  <r>
    <s v="G"/>
    <x v="0"/>
    <n v="66"/>
    <s v="G/03-66"/>
    <s v="Elektromos helyiség"/>
    <x v="12"/>
    <s v="ÜZEMELTETÉSI, GÉPÉSZETI ÉS ELEK"/>
    <s v="Gépészet"/>
    <m/>
    <n v="6.71"/>
    <n v="11.7"/>
    <n v="3.03"/>
    <n v="3"/>
    <m/>
    <x v="9"/>
    <s v="F_Fes"/>
    <n v="1.92"/>
    <n v="0"/>
    <n v="33.179999999999993"/>
    <n v="20.13"/>
    <n v="0.80519999999999992"/>
    <s v="Egyéb"/>
  </r>
  <r>
    <s v="G"/>
    <x v="0"/>
    <n v="67"/>
    <s v="G/03-67"/>
    <s v="Elektromos helyiség"/>
    <x v="12"/>
    <s v="ÜZEMELTETÉSI, GÉPÉSZETI ÉS ELEK"/>
    <s v="Gépészet"/>
    <m/>
    <n v="6.03"/>
    <n v="10.9"/>
    <n v="3.03"/>
    <n v="3"/>
    <m/>
    <x v="9"/>
    <s v="F_Fes"/>
    <n v="1.92"/>
    <n v="0"/>
    <n v="30.78"/>
    <n v="18.09"/>
    <n v="0.72360000000000002"/>
    <s v="Egyéb"/>
  </r>
  <r>
    <s v="G"/>
    <x v="0"/>
    <n v="68"/>
    <s v="G/03-68"/>
    <s v="Elektromos helyiség"/>
    <x v="12"/>
    <s v="ÜZEMELTETÉSI, GÉPÉSZETI ÉS ELEK"/>
    <s v="Gépészet"/>
    <m/>
    <n v="8.93"/>
    <n v="12.1"/>
    <n v="3.03"/>
    <n v="3"/>
    <m/>
    <x v="9"/>
    <s v="F_Fes"/>
    <n v="1.92"/>
    <n v="0"/>
    <n v="34.379999999999995"/>
    <n v="26.79"/>
    <n v="1.0715999999999999"/>
    <s v="Egyéb"/>
  </r>
  <r>
    <s v="G"/>
    <x v="5"/>
    <n v="69"/>
    <s v="G/04-69"/>
    <s v="Elektromos helyiség"/>
    <x v="12"/>
    <s v="ÜZEMELTETÉSI, GÉPÉSZETI ÉS ELEK"/>
    <s v="Gépészet"/>
    <m/>
    <n v="6.71"/>
    <n v="11.7"/>
    <n v="3.01"/>
    <n v="3"/>
    <m/>
    <x v="9"/>
    <s v="F_Fes"/>
    <n v="1.92"/>
    <n v="0"/>
    <n v="33.179999999999993"/>
    <n v="20.13"/>
    <n v="0.80519999999999992"/>
    <s v="Egyéb"/>
  </r>
  <r>
    <s v="G"/>
    <x v="5"/>
    <n v="70"/>
    <s v="G/04-70"/>
    <s v="Elektromos helyiség"/>
    <x v="12"/>
    <s v="ÜZEMELTETÉSI, GÉPÉSZETI ÉS ELEK"/>
    <s v="Gépészet"/>
    <m/>
    <n v="6.02"/>
    <n v="12.9"/>
    <n v="3.03"/>
    <n v="3"/>
    <m/>
    <x v="9"/>
    <s v="F_Fes"/>
    <n v="1.92"/>
    <n v="0"/>
    <n v="36.78"/>
    <n v="18.059999999999999"/>
    <n v="0.72239999999999993"/>
    <s v="Egyéb"/>
  </r>
  <r>
    <s v="G"/>
    <x v="5"/>
    <n v="71"/>
    <s v="G/04-71"/>
    <s v="Elektromos helyiség"/>
    <x v="12"/>
    <s v="ÜZEMELTETÉSI, GÉPÉSZETI ÉS ELEK"/>
    <s v="Gépészet"/>
    <m/>
    <n v="8.1300000000000008"/>
    <n v="14.1"/>
    <n v="3.03"/>
    <n v="3"/>
    <m/>
    <x v="9"/>
    <s v="F_Fes"/>
    <n v="1.92"/>
    <n v="0"/>
    <n v="40.379999999999995"/>
    <n v="24.39"/>
    <n v="0.97560000000000002"/>
    <s v="Egyéb"/>
  </r>
  <r>
    <s v="G"/>
    <x v="6"/>
    <n v="11"/>
    <s v="G/05-11"/>
    <s v="Elektromos helyiség"/>
    <x v="12"/>
    <s v="ÜZEMELTETÉSI, GÉPÉSZETI ÉS ELEK"/>
    <s v="Gépészet"/>
    <m/>
    <n v="6.71"/>
    <n v="11.7"/>
    <n v="3.03"/>
    <n v="3"/>
    <m/>
    <x v="9"/>
    <s v="F_Fes"/>
    <n v="1.92"/>
    <n v="0"/>
    <n v="33.179999999999993"/>
    <n v="20.13"/>
    <n v="0.80519999999999992"/>
    <s v="Egyéb"/>
  </r>
  <r>
    <s v="G"/>
    <x v="6"/>
    <n v="12"/>
    <s v="G/05-12"/>
    <s v="Elektromos helyiség"/>
    <x v="12"/>
    <s v="ÜZEMELTETÉSI, GÉPÉSZETI ÉS ELEK"/>
    <s v="Gépészet"/>
    <m/>
    <n v="6.02"/>
    <n v="10.9"/>
    <n v="3.03"/>
    <n v="3"/>
    <m/>
    <x v="9"/>
    <s v="F_Fes"/>
    <n v="1.92"/>
    <n v="0"/>
    <n v="30.78"/>
    <n v="18.059999999999999"/>
    <n v="0.72239999999999993"/>
    <s v="Egyéb"/>
  </r>
  <r>
    <s v="G"/>
    <x v="6"/>
    <n v="12"/>
    <s v="G/05-12"/>
    <s v="Elektromos helyiség"/>
    <x v="12"/>
    <s v="ÜZEMELTETÉSI, GÉPÉSZETI ÉS ELEK"/>
    <s v="Gépészet"/>
    <m/>
    <n v="8.1300000000000008"/>
    <n v="12.1"/>
    <n v="3.03"/>
    <n v="3"/>
    <m/>
    <x v="9"/>
    <s v="F_Fes"/>
    <n v="1.92"/>
    <n v="0"/>
    <n v="34.379999999999995"/>
    <n v="24.39"/>
    <n v="0.97560000000000002"/>
    <s v="Egyéb"/>
  </r>
  <r>
    <s v="G"/>
    <x v="3"/>
    <n v="11"/>
    <s v="G/06-11"/>
    <s v="Elektromos helyiség"/>
    <x v="12"/>
    <s v="ÜZEMELTETÉSI, GÉPÉSZETI ÉS ELEK"/>
    <s v="Gépészet"/>
    <m/>
    <n v="6.71"/>
    <n v="11.7"/>
    <n v="2.99"/>
    <n v="3"/>
    <m/>
    <x v="9"/>
    <s v="F_Fes"/>
    <n v="1.92"/>
    <n v="0"/>
    <n v="33.179999999999993"/>
    <n v="20.13"/>
    <n v="0.80519999999999992"/>
    <s v="Egyéb"/>
  </r>
  <r>
    <s v="G"/>
    <x v="3"/>
    <n v="11"/>
    <s v="G/06-11"/>
    <s v="Elektromos helyiség"/>
    <x v="12"/>
    <s v="ÜZEMELTETÉSI, GÉPÉSZETI ÉS ELEK"/>
    <s v="Gépészet"/>
    <m/>
    <n v="6.02"/>
    <n v="10.9"/>
    <n v="2.99"/>
    <n v="3"/>
    <m/>
    <x v="9"/>
    <s v="F_Fes"/>
    <n v="1.92"/>
    <n v="0"/>
    <n v="30.78"/>
    <n v="18.059999999999999"/>
    <n v="0.72239999999999993"/>
    <s v="Egyéb"/>
  </r>
  <r>
    <s v="G"/>
    <x v="3"/>
    <n v="11"/>
    <s v="G/06-11"/>
    <s v="Elektromos helyiség"/>
    <x v="12"/>
    <s v="ÜZEMELTETÉSI, GÉPÉSZETI ÉS ELEK"/>
    <s v="Gépészet"/>
    <m/>
    <n v="8.1300000000000008"/>
    <n v="12.1"/>
    <n v="2.99"/>
    <n v="3"/>
    <m/>
    <x v="9"/>
    <s v="F_Fes"/>
    <n v="1.92"/>
    <n v="0"/>
    <n v="34.379999999999995"/>
    <n v="24.39"/>
    <n v="0.97560000000000002"/>
    <s v="Egyéb"/>
  </r>
  <r>
    <s v="G"/>
    <x v="7"/>
    <n v="31"/>
    <s v="G/07-31"/>
    <s v="Elektromos helyiség"/>
    <x v="12"/>
    <s v="ÜZEMELTETÉSI, GÉPÉSZETI ÉS ELEK"/>
    <s v="Gépészet"/>
    <m/>
    <n v="6.71"/>
    <n v="11.7"/>
    <n v="4.45"/>
    <n v="4"/>
    <m/>
    <x v="9"/>
    <s v="F_Fes"/>
    <n v="1.92"/>
    <n v="0"/>
    <n v="44.879999999999995"/>
    <n v="26.84"/>
    <n v="0.80519999999999992"/>
    <s v="Egyéb"/>
  </r>
  <r>
    <s v="G"/>
    <x v="7"/>
    <n v="35"/>
    <s v="G/07-35"/>
    <s v="Előtér"/>
    <x v="12"/>
    <s v="ÜZEMELTETÉSI, GÉPÉSZETI ÉS ELEK"/>
    <s v="Közlekedők"/>
    <m/>
    <n v="3.84"/>
    <n v="7.96"/>
    <n v="4.0999999999999996"/>
    <n v="2.5"/>
    <s v="M_ÁLM"/>
    <x v="5"/>
    <s v="F_Fes"/>
    <n v="4.91"/>
    <n v="0"/>
    <n v="14.989999999999998"/>
    <n v="9.6"/>
    <n v="0.46079999999999999"/>
    <s v="Egyéb"/>
  </r>
  <r>
    <s v="G"/>
    <x v="7"/>
    <n v="36"/>
    <s v="G/07-36"/>
    <s v="Lépcsőház"/>
    <x v="12"/>
    <s v="ÜZEMELTETÉSI, GÉPÉSZETI ÉS ELEK"/>
    <s v="Közlekedők"/>
    <m/>
    <n v="26.22"/>
    <n v="22.1"/>
    <n v="4.0999999999999996"/>
    <n v="4"/>
    <m/>
    <x v="5"/>
    <s v="F_Fes"/>
    <n v="2.46"/>
    <n v="0"/>
    <n v="85.940000000000012"/>
    <n v="104.88"/>
    <n v="3.1463999999999999"/>
    <s v="Egyéb"/>
  </r>
  <r>
    <s v="O"/>
    <x v="4"/>
    <n v="59"/>
    <s v="O/00-59"/>
    <s v="Előtér"/>
    <x v="5"/>
    <s v="Kieg. területek főiskola"/>
    <s v="Közlekedők"/>
    <m/>
    <n v="2.78"/>
    <n v="6.78"/>
    <n v="4.03"/>
    <n v="2.7"/>
    <s v="M_ÁLM"/>
    <x v="5"/>
    <s v="F_Fes"/>
    <n v="4.91"/>
    <n v="0"/>
    <n v="13.396000000000001"/>
    <n v="7.5060000000000002"/>
    <n v="0.33360000000000001"/>
    <s v="Egyéb"/>
  </r>
  <r>
    <s v="O"/>
    <x v="4"/>
    <n v="60"/>
    <s v="O/00-60"/>
    <s v="Lépcsőház"/>
    <x v="5"/>
    <s v="Kieg. területek főiskola"/>
    <s v="Közlekedők"/>
    <m/>
    <n v="23.93"/>
    <n v="32.36"/>
    <n v="4.03"/>
    <n v="4.42"/>
    <m/>
    <x v="5"/>
    <s v="F_Fes"/>
    <n v="8.6300000000000008"/>
    <n v="0"/>
    <n v="134.40119999999999"/>
    <n v="105.7706"/>
    <n v="2.8715999999999995"/>
    <s v="Egyéb"/>
  </r>
  <r>
    <s v="O"/>
    <x v="4"/>
    <n v="61"/>
    <s v="O/00-61"/>
    <s v="Előtér"/>
    <x v="5"/>
    <s v="Kieg. területek főiskola"/>
    <s v="Közlekedők"/>
    <m/>
    <n v="3.84"/>
    <n v="7.96"/>
    <n v="4.03"/>
    <n v="2.7"/>
    <s v="M_ÁLM"/>
    <x v="5"/>
    <s v="F_Fes"/>
    <n v="4.91"/>
    <n v="0"/>
    <n v="16.582000000000001"/>
    <n v="10.368"/>
    <n v="0.46079999999999999"/>
    <s v="Egyéb"/>
  </r>
  <r>
    <s v="O"/>
    <x v="4"/>
    <n v="62"/>
    <s v="O/00-62"/>
    <s v="Lépcsőház"/>
    <x v="5"/>
    <s v="Kieg. területek főiskola"/>
    <s v="Közlekedők"/>
    <m/>
    <n v="26.22"/>
    <n v="22.1"/>
    <n v="4.03"/>
    <n v="4.42"/>
    <m/>
    <x v="5"/>
    <s v="F_Fes"/>
    <n v="5.2"/>
    <n v="0"/>
    <n v="92.481999999999999"/>
    <n v="115.89239999999999"/>
    <n v="3.1463999999999999"/>
    <s v="Egyéb"/>
  </r>
  <r>
    <s v="O"/>
    <x v="1"/>
    <n v="14"/>
    <s v="O/01-14"/>
    <s v="Előtér"/>
    <x v="5"/>
    <s v="Kieg. területek főiskola"/>
    <s v="Közlekedők"/>
    <m/>
    <n v="2.78"/>
    <n v="6.78"/>
    <n v="3.03"/>
    <n v="2.5"/>
    <s v="M_ÁLM"/>
    <x v="5"/>
    <s v="F_Fes"/>
    <n v="4.91"/>
    <n v="0"/>
    <n v="12.04"/>
    <n v="6.9499999999999993"/>
    <n v="0.33360000000000001"/>
    <s v="Egyéb"/>
  </r>
  <r>
    <s v="O"/>
    <x v="1"/>
    <n v="15"/>
    <s v="O/01-15"/>
    <s v="Lépcsőház"/>
    <x v="5"/>
    <s v="Kieg. területek főiskola"/>
    <s v="Közlekedők"/>
    <m/>
    <n v="24.47"/>
    <n v="21.58"/>
    <n v="3.03"/>
    <n v="3"/>
    <m/>
    <x v="5"/>
    <s v="F_Fes"/>
    <n v="4.38"/>
    <n v="0"/>
    <n v="60.359999999999992"/>
    <n v="73.41"/>
    <n v="2.9363999999999999"/>
    <s v="Egyéb"/>
  </r>
  <r>
    <s v="O"/>
    <x v="1"/>
    <n v="39"/>
    <s v="O/01-39"/>
    <s v="Lépcsőház"/>
    <x v="5"/>
    <s v="Kieg. területek főiskola"/>
    <s v="Közlekedők"/>
    <m/>
    <n v="25.7"/>
    <n v="28.46"/>
    <n v="3.03"/>
    <n v="3"/>
    <m/>
    <x v="3"/>
    <s v="F_Kő"/>
    <n v="0"/>
    <n v="1.72"/>
    <n v="83.66"/>
    <n v="77.099999999999994"/>
    <n v="3.0839999999999996"/>
    <s v="Egyéb"/>
  </r>
  <r>
    <s v="O"/>
    <x v="1"/>
    <n v="40"/>
    <s v="O/01-40"/>
    <s v="Lépcsőház"/>
    <x v="5"/>
    <s v="Kieg. területek főiskola"/>
    <s v="Közlekedők"/>
    <m/>
    <n v="25.7"/>
    <n v="28.96"/>
    <n v="3.03"/>
    <n v="3"/>
    <m/>
    <x v="3"/>
    <s v="F_Kő"/>
    <n v="0"/>
    <n v="1.72"/>
    <n v="85.16"/>
    <n v="77.099999999999994"/>
    <n v="3.0839999999999996"/>
    <s v="Egyéb"/>
  </r>
  <r>
    <s v="O"/>
    <x v="2"/>
    <n v="16"/>
    <s v="O/02-16"/>
    <s v="Előtér"/>
    <x v="5"/>
    <s v="Kieg. területek főiskola"/>
    <s v="Közlekedők"/>
    <m/>
    <n v="2.78"/>
    <n v="6.78"/>
    <n v="3.03"/>
    <n v="2.5"/>
    <s v="M_ÁLM"/>
    <x v="5"/>
    <s v="F_Fes"/>
    <n v="4.91"/>
    <n v="0"/>
    <n v="12.04"/>
    <n v="6.9499999999999993"/>
    <n v="0.33360000000000001"/>
    <s v="Egyéb"/>
  </r>
  <r>
    <s v="O"/>
    <x v="2"/>
    <n v="17"/>
    <s v="O/02-17"/>
    <s v="Lépcsőház"/>
    <x v="5"/>
    <s v="Kieg. területek főiskola"/>
    <s v="Közlekedők"/>
    <m/>
    <n v="24.47"/>
    <n v="21.58"/>
    <n v="3.03"/>
    <n v="3"/>
    <m/>
    <x v="5"/>
    <s v="F_Fes"/>
    <n v="4.38"/>
    <n v="0"/>
    <n v="60.359999999999992"/>
    <n v="73.41"/>
    <n v="2.9363999999999999"/>
    <s v="Egyéb"/>
  </r>
  <r>
    <s v="O"/>
    <x v="2"/>
    <n v="41"/>
    <s v="O/02-41"/>
    <s v="Lépcsőház"/>
    <x v="5"/>
    <s v="Kieg. területek főiskola"/>
    <s v="Közlekedők"/>
    <m/>
    <n v="25.92"/>
    <n v="29.16"/>
    <n v="3.03"/>
    <n v="3"/>
    <m/>
    <x v="3"/>
    <s v="F_Kő"/>
    <n v="0"/>
    <n v="1.72"/>
    <n v="85.76"/>
    <n v="77.760000000000005"/>
    <n v="3.1104000000000003"/>
    <s v="Egyéb"/>
  </r>
  <r>
    <s v="O"/>
    <x v="2"/>
    <n v="42"/>
    <s v="O/02-42"/>
    <s v="Lépcsőház"/>
    <x v="5"/>
    <s v="Kieg. területek főiskola"/>
    <s v="Közlekedők"/>
    <m/>
    <n v="25.92"/>
    <n v="28.66"/>
    <n v="3.03"/>
    <n v="3"/>
    <m/>
    <x v="3"/>
    <s v="F_Kő"/>
    <n v="0"/>
    <n v="1.72"/>
    <n v="84.26"/>
    <n v="77.760000000000005"/>
    <n v="3.1104000000000003"/>
    <s v="Egyéb"/>
  </r>
  <r>
    <s v="O"/>
    <x v="2"/>
    <n v="43"/>
    <s v="O/02-43"/>
    <s v="Előtér"/>
    <x v="5"/>
    <s v="Kieg. területek főiskola"/>
    <s v="Közlekedők"/>
    <m/>
    <n v="3.84"/>
    <n v="7.96"/>
    <n v="3.03"/>
    <n v="2.5"/>
    <s v="M_ÁLM"/>
    <x v="5"/>
    <s v="F_Fes"/>
    <n v="4.91"/>
    <n v="0"/>
    <n v="14.989999999999998"/>
    <n v="9.6"/>
    <n v="0.46079999999999999"/>
    <s v="Egyéb"/>
  </r>
  <r>
    <s v="O"/>
    <x v="2"/>
    <n v="44"/>
    <s v="O/02-44"/>
    <s v="Lépcsőház"/>
    <x v="5"/>
    <s v="Kieg. területek főiskola"/>
    <s v="Közlekedők"/>
    <m/>
    <n v="26.22"/>
    <n v="22.1"/>
    <n v="3.03"/>
    <n v="3"/>
    <m/>
    <x v="5"/>
    <s v="F_Fes"/>
    <n v="2.46"/>
    <n v="0"/>
    <n v="63.840000000000011"/>
    <n v="78.66"/>
    <n v="3.1463999999999999"/>
    <s v="Egyéb"/>
  </r>
  <r>
    <s v="O"/>
    <x v="0"/>
    <n v="53"/>
    <s v="O/03-53"/>
    <s v="Előtér"/>
    <x v="5"/>
    <s v="Kieg. területek főiskola"/>
    <s v="Közlekedők"/>
    <m/>
    <n v="2.78"/>
    <n v="6.78"/>
    <n v="3.03"/>
    <n v="2.5"/>
    <s v="M_ÁLM"/>
    <x v="5"/>
    <s v="F_Fes"/>
    <n v="4.91"/>
    <n v="0"/>
    <n v="12.04"/>
    <n v="6.9499999999999993"/>
    <n v="0.33360000000000001"/>
    <s v="Egyéb"/>
  </r>
  <r>
    <s v="O"/>
    <x v="0"/>
    <n v="54"/>
    <s v="O/03-54"/>
    <s v="Lépcsőház"/>
    <x v="5"/>
    <s v="Kieg. területek főiskola"/>
    <s v="Közlekedők"/>
    <m/>
    <n v="24.63"/>
    <n v="21.18"/>
    <n v="3.03"/>
    <n v="3"/>
    <m/>
    <x v="5"/>
    <s v="F_Fes"/>
    <n v="2.46"/>
    <n v="0"/>
    <n v="61.08"/>
    <n v="73.89"/>
    <n v="2.9556"/>
    <s v="Egyéb"/>
  </r>
  <r>
    <s v="O"/>
    <x v="0"/>
    <n v="55"/>
    <s v="O/03-55"/>
    <s v="Előtér"/>
    <x v="5"/>
    <s v="Kieg. területek főiskola"/>
    <s v="Közlekedők"/>
    <m/>
    <n v="3.84"/>
    <n v="7.96"/>
    <n v="2.99"/>
    <n v="2.5"/>
    <s v="M_ÁLM"/>
    <x v="5"/>
    <s v="F_Fes"/>
    <n v="4.91"/>
    <n v="0"/>
    <n v="14.989999999999998"/>
    <n v="9.6"/>
    <n v="0.46079999999999999"/>
    <s v="Egyéb"/>
  </r>
  <r>
    <s v="O"/>
    <x v="0"/>
    <n v="56"/>
    <s v="O/03-56"/>
    <s v="Lépcsőház"/>
    <x v="5"/>
    <s v="Kieg. területek főiskola"/>
    <s v="Közlekedők"/>
    <m/>
    <n v="26.22"/>
    <n v="22.1"/>
    <n v="2.99"/>
    <n v="3"/>
    <m/>
    <x v="5"/>
    <s v="F_Fes"/>
    <n v="2.46"/>
    <n v="0"/>
    <n v="63.840000000000011"/>
    <n v="78.66"/>
    <n v="3.1463999999999999"/>
    <s v="Egyéb"/>
  </r>
  <r>
    <s v="O"/>
    <x v="0"/>
    <n v="68"/>
    <s v="O/03-68"/>
    <s v="Lépcsőház"/>
    <x v="5"/>
    <s v="Kieg. területek főiskola"/>
    <s v="Közlekedők"/>
    <m/>
    <n v="25.71"/>
    <n v="28.46"/>
    <n v="3.03"/>
    <n v="3"/>
    <m/>
    <x v="3"/>
    <s v="F_Kő"/>
    <n v="0"/>
    <n v="1.72"/>
    <n v="83.66"/>
    <n v="77.13"/>
    <n v="3.0851999999999999"/>
    <s v="Egyéb"/>
  </r>
  <r>
    <s v="O"/>
    <x v="0"/>
    <n v="69"/>
    <s v="O/03-69"/>
    <s v="Lépcsőház"/>
    <x v="5"/>
    <s v="Kieg. területek főiskola"/>
    <s v="Közlekedők"/>
    <m/>
    <n v="25.71"/>
    <n v="28.46"/>
    <n v="3.03"/>
    <n v="3"/>
    <m/>
    <x v="3"/>
    <s v="F_Kő"/>
    <n v="0"/>
    <n v="1.72"/>
    <n v="83.66"/>
    <n v="77.13"/>
    <n v="3.0851999999999999"/>
    <s v="Egyéb"/>
  </r>
  <r>
    <s v="O"/>
    <x v="5"/>
    <n v="56"/>
    <s v="O/04-56"/>
    <s v="Előtér"/>
    <x v="5"/>
    <s v="Kieg. területek főiskola"/>
    <s v="Közlekedők"/>
    <m/>
    <n v="2.78"/>
    <n v="6.78"/>
    <n v="3.01"/>
    <n v="2.5"/>
    <s v="M_ÁLM"/>
    <x v="5"/>
    <s v="F_Fes"/>
    <n v="4.91"/>
    <n v="0"/>
    <n v="12.04"/>
    <n v="6.9499999999999993"/>
    <n v="0.33360000000000001"/>
    <s v="Egyéb"/>
  </r>
  <r>
    <s v="O"/>
    <x v="5"/>
    <n v="57"/>
    <s v="O/04-57"/>
    <s v="Lépcsőház"/>
    <x v="5"/>
    <s v="Kieg. területek főiskola"/>
    <s v="Közlekedők"/>
    <m/>
    <n v="24.63"/>
    <n v="21.18"/>
    <n v="3.01"/>
    <n v="3"/>
    <m/>
    <x v="5"/>
    <s v="F_Fes"/>
    <n v="2.46"/>
    <n v="0"/>
    <n v="61.08"/>
    <n v="73.89"/>
    <n v="2.9556"/>
    <s v="Egyéb"/>
  </r>
  <r>
    <s v="O"/>
    <x v="5"/>
    <n v="58"/>
    <s v="O/04-58"/>
    <s v="Lépcsőház"/>
    <x v="5"/>
    <s v="Kieg. területek főiskola"/>
    <s v="Közlekedők"/>
    <m/>
    <n v="25.92"/>
    <n v="29.16"/>
    <n v="3.03"/>
    <n v="3"/>
    <m/>
    <x v="3"/>
    <s v="F_Kő"/>
    <n v="0"/>
    <n v="1.72"/>
    <n v="85.76"/>
    <n v="77.760000000000005"/>
    <n v="3.1104000000000003"/>
    <s v="Egyéb"/>
  </r>
  <r>
    <s v="O"/>
    <x v="5"/>
    <n v="59"/>
    <s v="O/04-59"/>
    <s v="Előtér"/>
    <x v="5"/>
    <s v="Kieg. területek főiskola"/>
    <s v="Közlekedők"/>
    <m/>
    <n v="3.84"/>
    <n v="7.96"/>
    <n v="3.03"/>
    <n v="2.5"/>
    <s v="M_ÁLM"/>
    <x v="5"/>
    <s v="F_Fes"/>
    <n v="4.91"/>
    <n v="0"/>
    <n v="14.989999999999998"/>
    <n v="9.6"/>
    <n v="0.46079999999999999"/>
    <s v="Egyéb"/>
  </r>
  <r>
    <s v="O"/>
    <x v="5"/>
    <n v="60"/>
    <s v="O/04-60"/>
    <s v="Lépcsőház"/>
    <x v="5"/>
    <s v="Kieg. területek főiskola"/>
    <s v="Közlekedők"/>
    <m/>
    <n v="26.22"/>
    <n v="22.1"/>
    <n v="3.03"/>
    <n v="3"/>
    <m/>
    <x v="5"/>
    <s v="F_Fes"/>
    <n v="2.46"/>
    <n v="0"/>
    <n v="63.840000000000011"/>
    <n v="78.66"/>
    <n v="3.1463999999999999"/>
    <s v="Egyéb"/>
  </r>
  <r>
    <s v="O"/>
    <x v="5"/>
    <n v="85"/>
    <s v="O/04-85"/>
    <s v="Lépcsőház"/>
    <x v="5"/>
    <s v="Kieg. területek főiskola"/>
    <s v="Közlekedők"/>
    <m/>
    <n v="25.92"/>
    <n v="29.16"/>
    <n v="3.03"/>
    <n v="3"/>
    <m/>
    <x v="3"/>
    <s v="F_Kő"/>
    <n v="0"/>
    <n v="1.72"/>
    <n v="85.76"/>
    <n v="77.760000000000005"/>
    <n v="3.1104000000000003"/>
    <s v="Egyéb"/>
  </r>
  <r>
    <s v="O"/>
    <x v="6"/>
    <n v="10"/>
    <s v="O/05-10"/>
    <s v="Előtér"/>
    <x v="5"/>
    <s v="Kieg. területek főiskola"/>
    <s v="Közlekedők"/>
    <m/>
    <n v="2.78"/>
    <n v="6.78"/>
    <n v="3.03"/>
    <n v="2.5"/>
    <s v="M_ÁLM"/>
    <x v="5"/>
    <s v="F_Fes"/>
    <n v="4.91"/>
    <n v="0"/>
    <n v="12.04"/>
    <n v="6.9499999999999993"/>
    <n v="0.33360000000000001"/>
    <s v="Egyéb"/>
  </r>
  <r>
    <s v="O"/>
    <x v="6"/>
    <n v="10"/>
    <s v="O/05-10"/>
    <s v="Lépcsőház"/>
    <x v="5"/>
    <s v="Kieg. területek főiskola"/>
    <s v="Közlekedők"/>
    <m/>
    <n v="24.63"/>
    <n v="21.18"/>
    <n v="3.03"/>
    <n v="3"/>
    <m/>
    <x v="5"/>
    <s v="F_Fes"/>
    <n v="2.46"/>
    <n v="0"/>
    <n v="61.08"/>
    <n v="73.89"/>
    <n v="2.9556"/>
    <s v="Egyéb"/>
  </r>
  <r>
    <s v="O"/>
    <x v="6"/>
    <n v="11"/>
    <s v="O/05-11"/>
    <s v="Előtér"/>
    <x v="5"/>
    <s v="Kieg. területek főiskola"/>
    <s v="Közlekedők"/>
    <m/>
    <n v="3.84"/>
    <n v="7.96"/>
    <n v="3.03"/>
    <n v="2.5"/>
    <s v="M_ÁLM"/>
    <x v="5"/>
    <s v="F_Fes"/>
    <n v="4.91"/>
    <n v="0"/>
    <n v="14.989999999999998"/>
    <n v="9.6"/>
    <n v="0.46079999999999999"/>
    <s v="Egyéb"/>
  </r>
  <r>
    <s v="O"/>
    <x v="6"/>
    <n v="11"/>
    <s v="O/05-11"/>
    <s v="Lépcsőház"/>
    <x v="5"/>
    <s v="Kieg. területek főiskola"/>
    <s v="Közlekedők"/>
    <m/>
    <n v="26.22"/>
    <n v="22.1"/>
    <n v="3.03"/>
    <n v="3"/>
    <m/>
    <x v="5"/>
    <s v="F_Fes"/>
    <n v="2.46"/>
    <n v="0"/>
    <n v="63.840000000000011"/>
    <n v="78.66"/>
    <n v="3.1463999999999999"/>
    <s v="Egyéb"/>
  </r>
  <r>
    <s v="O"/>
    <x v="6"/>
    <n v="12"/>
    <s v="O/05-12"/>
    <s v="Lépcsőház"/>
    <x v="5"/>
    <s v="Kieg. területek főiskola"/>
    <s v="Közlekedők"/>
    <m/>
    <n v="25.91"/>
    <n v="29.16"/>
    <n v="3.03"/>
    <n v="3"/>
    <m/>
    <x v="3"/>
    <s v="F_Kő"/>
    <n v="0"/>
    <n v="3.31"/>
    <n v="84.17"/>
    <n v="77.73"/>
    <n v="3.1092"/>
    <s v="Egyéb"/>
  </r>
  <r>
    <s v="O"/>
    <x v="6"/>
    <n v="12"/>
    <s v="O/05-12"/>
    <s v="Lépcsőház"/>
    <x v="5"/>
    <s v="Kieg. területek főiskola"/>
    <s v="Közlekedők"/>
    <m/>
    <n v="25.92"/>
    <n v="29.16"/>
    <n v="3.03"/>
    <n v="3"/>
    <m/>
    <x v="3"/>
    <s v="F_Kő"/>
    <n v="0"/>
    <n v="3.31"/>
    <n v="84.17"/>
    <n v="77.760000000000005"/>
    <n v="3.1104000000000003"/>
    <s v="Egyéb"/>
  </r>
  <r>
    <s v="O"/>
    <x v="3"/>
    <n v="9"/>
    <s v="O/06-09"/>
    <s v="Előtér"/>
    <x v="5"/>
    <s v="Kieg. területek főiskola"/>
    <s v="Közlekedők"/>
    <m/>
    <n v="2.78"/>
    <n v="6.78"/>
    <n v="2.99"/>
    <n v="2.5"/>
    <s v="M_ÁLM"/>
    <x v="5"/>
    <s v="F_Fes"/>
    <n v="4.91"/>
    <n v="0"/>
    <n v="12.04"/>
    <n v="6.9499999999999993"/>
    <n v="0.33360000000000001"/>
    <s v="Egyéb"/>
  </r>
  <r>
    <s v="O"/>
    <x v="3"/>
    <n v="10"/>
    <s v="O/06-10"/>
    <s v="Lépcsőház"/>
    <x v="5"/>
    <s v="Kieg. területek főiskola"/>
    <s v="Közlekedők"/>
    <m/>
    <n v="24.63"/>
    <n v="21.18"/>
    <n v="2.99"/>
    <n v="3"/>
    <m/>
    <x v="5"/>
    <s v="F_Fes"/>
    <n v="2.46"/>
    <n v="0"/>
    <n v="61.08"/>
    <n v="73.89"/>
    <n v="2.9556"/>
    <s v="Egyéb"/>
  </r>
  <r>
    <s v="O"/>
    <x v="3"/>
    <n v="10"/>
    <s v="O/06-10"/>
    <s v="Lépcsőház"/>
    <x v="5"/>
    <s v="Kieg. területek főiskola"/>
    <s v="Közlekedők"/>
    <m/>
    <n v="25.92"/>
    <n v="29.16"/>
    <n v="2.99"/>
    <n v="3"/>
    <m/>
    <x v="3"/>
    <s v="F_Kő"/>
    <n v="0"/>
    <n v="0"/>
    <n v="87.48"/>
    <n v="77.760000000000005"/>
    <n v="3.1104000000000003"/>
    <s v="Egyéb"/>
  </r>
  <r>
    <s v="O"/>
    <x v="3"/>
    <n v="12"/>
    <s v="O/06-12"/>
    <s v="Előtér"/>
    <x v="5"/>
    <s v="Kieg. területek főiskola"/>
    <s v="Közlekedők"/>
    <m/>
    <n v="3.84"/>
    <n v="7.96"/>
    <n v="2.99"/>
    <n v="2.5"/>
    <s v="M_ÁLM"/>
    <x v="5"/>
    <s v="F_Fes"/>
    <n v="4.91"/>
    <n v="0"/>
    <n v="14.989999999999998"/>
    <n v="9.6"/>
    <n v="0.46079999999999999"/>
    <s v="Egyéb"/>
  </r>
  <r>
    <s v="O"/>
    <x v="3"/>
    <n v="12"/>
    <s v="O/06-12"/>
    <s v="Lépcsőház"/>
    <x v="5"/>
    <s v="Kieg. területek főiskola"/>
    <s v="Közlekedők"/>
    <m/>
    <n v="26.22"/>
    <n v="22.1"/>
    <n v="2.99"/>
    <n v="3"/>
    <m/>
    <x v="5"/>
    <s v="F_Fes"/>
    <n v="2.46"/>
    <n v="0"/>
    <n v="63.840000000000011"/>
    <n v="78.66"/>
    <n v="3.1463999999999999"/>
    <s v="Egyéb"/>
  </r>
  <r>
    <s v="O"/>
    <x v="3"/>
    <n v="13"/>
    <s v="O/06-13"/>
    <s v="Lépcsőház"/>
    <x v="5"/>
    <s v="Kieg. területek főiskola"/>
    <s v="Közlekedők"/>
    <m/>
    <n v="25.25"/>
    <n v="29.16"/>
    <n v="2.99"/>
    <n v="3"/>
    <m/>
    <x v="3"/>
    <s v="F_Kő"/>
    <n v="0"/>
    <n v="0"/>
    <n v="87.48"/>
    <n v="75.75"/>
    <n v="3.03"/>
    <s v="Egyéb"/>
  </r>
  <r>
    <s v="O"/>
    <x v="7"/>
    <n v="35"/>
    <s v="O/07-35"/>
    <s v="Előtér"/>
    <x v="5"/>
    <s v="Kieg. területek főiskola"/>
    <s v="Közlekedők"/>
    <m/>
    <n v="2.78"/>
    <n v="6.78"/>
    <n v="3"/>
    <n v="2.5"/>
    <s v="M_ÁLM"/>
    <x v="5"/>
    <s v="F_Fes"/>
    <n v="4.91"/>
    <n v="0"/>
    <n v="12.04"/>
    <n v="6.9499999999999993"/>
    <n v="0.33360000000000001"/>
    <s v="Egyéb"/>
  </r>
  <r>
    <s v="O"/>
    <x v="7"/>
    <n v="36"/>
    <s v="O/07-36"/>
    <s v="Lépcsőház"/>
    <x v="5"/>
    <s v="Kieg. területek főiskola"/>
    <s v="Közlekedők"/>
    <m/>
    <n v="24.63"/>
    <n v="21.18"/>
    <n v="3"/>
    <n v="4"/>
    <m/>
    <x v="5"/>
    <s v="F_Fes"/>
    <n v="2.46"/>
    <n v="0"/>
    <n v="82.26"/>
    <n v="98.52"/>
    <n v="2.9556"/>
    <s v="Egyéb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465C995-6A48-46EC-A60F-5D8F44F0CA71}" name="PivotTable1" cacheId="0" applyNumberFormats="0" applyBorderFormats="0" applyFontFormats="0" applyPatternFormats="0" applyAlignmentFormats="0" applyWidthHeightFormats="1" dataCaption="Values" updatedVersion="8" minRefreshableVersion="3" colGrandTotals="0" itemPrintTitles="1" createdVersion="8" indent="0" outline="1" outlineData="1" multipleFieldFilters="0">
  <location ref="AA30:AI45" firstHeaderRow="1" firstDataRow="2" firstDataCol="1"/>
  <pivotFields count="22">
    <pivotField showAll="0"/>
    <pivotField axis="axisCol" numFmtId="170" showAll="0">
      <items count="9">
        <item x="4"/>
        <item x="1"/>
        <item x="2"/>
        <item x="0"/>
        <item x="5"/>
        <item x="6"/>
        <item x="3"/>
        <item x="7"/>
        <item t="default"/>
      </items>
    </pivotField>
    <pivotField numFmtId="170" showAll="0"/>
    <pivotField showAll="0"/>
    <pivotField showAll="0"/>
    <pivotField axis="axisRow" showAll="0">
      <items count="14">
        <item x="0"/>
        <item x="1"/>
        <item x="9"/>
        <item x="2"/>
        <item x="8"/>
        <item x="12"/>
        <item x="7"/>
        <item x="3"/>
        <item x="11"/>
        <item x="10"/>
        <item x="4"/>
        <item x="5"/>
        <item x="6"/>
        <item t="default"/>
      </items>
    </pivotField>
    <pivotField showAll="0"/>
    <pivotField showAll="0"/>
    <pivotField showAll="0"/>
    <pivotField dataField="1" numFmtId="173" showAll="0"/>
    <pivotField numFmtId="164" showAll="0"/>
    <pivotField numFmtId="164" showAll="0"/>
    <pivotField numFmtId="164" showAll="0"/>
    <pivotField showAll="0"/>
    <pivotField showAll="0"/>
    <pivotField showAll="0"/>
    <pivotField numFmtId="173" showAll="0"/>
    <pivotField numFmtId="173" showAll="0"/>
    <pivotField numFmtId="173" showAll="0"/>
    <pivotField numFmtId="172" showAll="0"/>
    <pivotField numFmtId="166" showAll="0"/>
    <pivotField showAll="0"/>
  </pivotFields>
  <rowFields count="1">
    <field x="5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rowItems>
  <colFields count="1">
    <field x="1"/>
  </colFields>
  <colItems count="8">
    <i>
      <x/>
    </i>
    <i>
      <x v="1"/>
    </i>
    <i>
      <x v="2"/>
    </i>
    <i>
      <x v="3"/>
    </i>
    <i>
      <x v="4"/>
    </i>
    <i>
      <x v="5"/>
    </i>
    <i>
      <x v="6"/>
    </i>
    <i>
      <x v="7"/>
    </i>
  </colItems>
  <dataFields count="1">
    <dataField name="∑ Terület" fld="9" showDataAs="percentOfCol" baseField="5" baseItem="4" numFmtId="174"/>
  </dataFields>
  <formats count="11">
    <format dxfId="37">
      <pivotArea dataOnly="0" labelOnly="1" fieldPosition="0">
        <references count="1">
          <reference field="1" count="0"/>
        </references>
      </pivotArea>
    </format>
    <format dxfId="36">
      <pivotArea dataOnly="0" labelOnly="1" fieldPosition="0">
        <references count="1">
          <reference field="5" count="0"/>
        </references>
      </pivotArea>
    </format>
    <format dxfId="35">
      <pivotArea type="all" dataOnly="0" outline="0" fieldPosition="0"/>
    </format>
    <format dxfId="34">
      <pivotArea outline="0" collapsedLevelsAreSubtotals="1" fieldPosition="0"/>
    </format>
    <format dxfId="33">
      <pivotArea type="origin" dataOnly="0" labelOnly="1" outline="0" fieldPosition="0"/>
    </format>
    <format dxfId="32">
      <pivotArea field="1" type="button" dataOnly="0" labelOnly="1" outline="0" axis="axisCol" fieldPosition="0"/>
    </format>
    <format dxfId="31">
      <pivotArea type="topRight" dataOnly="0" labelOnly="1" outline="0" fieldPosition="0"/>
    </format>
    <format dxfId="30">
      <pivotArea field="5" type="button" dataOnly="0" labelOnly="1" outline="0" axis="axisRow" fieldPosition="0"/>
    </format>
    <format dxfId="29">
      <pivotArea dataOnly="0" labelOnly="1" fieldPosition="0">
        <references count="1">
          <reference field="5" count="0"/>
        </references>
      </pivotArea>
    </format>
    <format dxfId="28">
      <pivotArea dataOnly="0" labelOnly="1" grandRow="1" outline="0" fieldPosition="0"/>
    </format>
    <format dxfId="27">
      <pivotArea dataOnly="0" labelOnly="1" fieldPosition="0">
        <references count="1">
          <reference field="1" count="0"/>
        </references>
      </pivotArea>
    </format>
  </formats>
  <pivotTableStyleInfo name="PivotStyleLight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FBC6F2E-4682-4C3A-9C19-7F7D493C433E}" name="PivotTable2" cacheId="0" applyNumberFormats="0" applyBorderFormats="0" applyFontFormats="0" applyPatternFormats="0" applyAlignmentFormats="0" applyWidthHeightFormats="1" dataCaption="Values" updatedVersion="8" minRefreshableVersion="3" itemPrintTitles="1" createdVersion="8" indent="0" outline="1" outlineData="1" multipleFieldFilters="0">
  <location ref="AA52:AJ60" firstHeaderRow="1" firstDataRow="2" firstDataCol="1" rowPageCount="1" colPageCount="1"/>
  <pivotFields count="22">
    <pivotField showAll="0"/>
    <pivotField axis="axisPage" numFmtId="170" showAll="0">
      <items count="9">
        <item x="4"/>
        <item x="1"/>
        <item x="2"/>
        <item x="0"/>
        <item x="5"/>
        <item x="6"/>
        <item x="3"/>
        <item x="7"/>
        <item t="default"/>
      </items>
    </pivotField>
    <pivotField numFmtId="170" showAll="0"/>
    <pivotField dataField="1" showAll="0"/>
    <pivotField showAll="0"/>
    <pivotField axis="axisRow" showAll="0">
      <items count="14">
        <item x="0"/>
        <item x="1"/>
        <item x="9"/>
        <item x="2"/>
        <item x="8"/>
        <item x="12"/>
        <item x="7"/>
        <item x="3"/>
        <item x="11"/>
        <item x="10"/>
        <item x="4"/>
        <item x="5"/>
        <item x="6"/>
        <item t="default"/>
      </items>
    </pivotField>
    <pivotField showAll="0"/>
    <pivotField showAll="0"/>
    <pivotField showAll="0"/>
    <pivotField numFmtId="173" showAll="0"/>
    <pivotField numFmtId="164" showAll="0"/>
    <pivotField numFmtId="164" showAll="0"/>
    <pivotField numFmtId="164" showAll="0"/>
    <pivotField showAll="0"/>
    <pivotField axis="axisCol" showAll="0">
      <items count="12">
        <item x="2"/>
        <item x="7"/>
        <item x="0"/>
        <item x="5"/>
        <item x="6"/>
        <item x="3"/>
        <item x="4"/>
        <item x="10"/>
        <item x="8"/>
        <item x="1"/>
        <item x="9"/>
        <item t="default"/>
      </items>
    </pivotField>
    <pivotField showAll="0"/>
    <pivotField numFmtId="173" showAll="0"/>
    <pivotField numFmtId="173" showAll="0"/>
    <pivotField numFmtId="173" showAll="0"/>
    <pivotField numFmtId="172" showAll="0"/>
    <pivotField numFmtId="166" showAll="0"/>
    <pivotField showAll="0"/>
  </pivotFields>
  <rowFields count="1">
    <field x="5"/>
  </rowFields>
  <rowItems count="7">
    <i>
      <x/>
    </i>
    <i>
      <x v="3"/>
    </i>
    <i>
      <x v="4"/>
    </i>
    <i>
      <x v="5"/>
    </i>
    <i>
      <x v="10"/>
    </i>
    <i>
      <x v="11"/>
    </i>
    <i t="grand">
      <x/>
    </i>
  </rowItems>
  <colFields count="1">
    <field x="14"/>
  </colFields>
  <colItems count="9">
    <i>
      <x/>
    </i>
    <i>
      <x v="1"/>
    </i>
    <i>
      <x v="3"/>
    </i>
    <i>
      <x v="4"/>
    </i>
    <i>
      <x v="5"/>
    </i>
    <i>
      <x v="7"/>
    </i>
    <i>
      <x v="8"/>
    </i>
    <i>
      <x v="10"/>
    </i>
    <i t="grand">
      <x/>
    </i>
  </colItems>
  <pageFields count="1">
    <pageField fld="1" item="0" hier="-1"/>
  </pageFields>
  <dataFields count="1">
    <dataField name="No. ID" fld="3" subtotal="count" baseField="5" baseItem="4"/>
  </dataFields>
  <formats count="12">
    <format dxfId="49">
      <pivotArea dataOnly="0" labelOnly="1" fieldPosition="0">
        <references count="1">
          <reference field="5" count="6">
            <x v="0"/>
            <x v="3"/>
            <x v="4"/>
            <x v="5"/>
            <x v="10"/>
            <x v="11"/>
          </reference>
        </references>
      </pivotArea>
    </format>
    <format dxfId="48">
      <pivotArea grandCol="1" outline="0" collapsedLevelsAreSubtotals="1" fieldPosition="0"/>
    </format>
    <format dxfId="47">
      <pivotArea type="all" dataOnly="0" outline="0" fieldPosition="0"/>
    </format>
    <format dxfId="46">
      <pivotArea outline="0" collapsedLevelsAreSubtotals="1" fieldPosition="0"/>
    </format>
    <format dxfId="45">
      <pivotArea type="origin" dataOnly="0" labelOnly="1" outline="0" fieldPosition="0"/>
    </format>
    <format dxfId="44">
      <pivotArea field="14" type="button" dataOnly="0" labelOnly="1" outline="0" axis="axisCol" fieldPosition="0"/>
    </format>
    <format dxfId="43">
      <pivotArea type="topRight" dataOnly="0" labelOnly="1" outline="0" fieldPosition="0"/>
    </format>
    <format dxfId="42">
      <pivotArea field="5" type="button" dataOnly="0" labelOnly="1" outline="0" axis="axisRow" fieldPosition="0"/>
    </format>
    <format dxfId="41">
      <pivotArea dataOnly="0" labelOnly="1" fieldPosition="0">
        <references count="1">
          <reference field="5" count="6">
            <x v="0"/>
            <x v="3"/>
            <x v="4"/>
            <x v="5"/>
            <x v="10"/>
            <x v="11"/>
          </reference>
        </references>
      </pivotArea>
    </format>
    <format dxfId="40">
      <pivotArea dataOnly="0" labelOnly="1" grandRow="1" outline="0" fieldPosition="0"/>
    </format>
    <format dxfId="39">
      <pivotArea dataOnly="0" labelOnly="1" fieldPosition="0">
        <references count="1">
          <reference field="14" count="8">
            <x v="0"/>
            <x v="1"/>
            <x v="3"/>
            <x v="4"/>
            <x v="5"/>
            <x v="7"/>
            <x v="8"/>
            <x v="10"/>
          </reference>
        </references>
      </pivotArea>
    </format>
    <format dxfId="38">
      <pivotArea dataOnly="0" labelOnly="1" grandCol="1" outline="0" fieldPosition="0"/>
    </format>
  </formats>
  <pivotTableStyleInfo name="PivotStyleLight1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1F7B883-C368-4B72-AE3B-824E3A367392}" name="HsgLista" displayName="HsgLista" ref="A3:Y724" totalsRowShown="0" headerRowDxfId="26" dataDxfId="25">
  <autoFilter ref="A3:Y724" xr:uid="{51F7B883-C368-4B72-AE3B-824E3A367392}"/>
  <tableColumns count="25">
    <tableColumn id="1" xr3:uid="{212386CB-E50E-49C7-A7EC-50EE9F565F18}" name="Típus" dataDxfId="0">
      <calculatedColumnFormula>LEFT(ID)</calculatedColumnFormula>
    </tableColumn>
    <tableColumn id="2" xr3:uid="{C7A95F55-5EB2-4A83-A30D-2B40F65FE5B8}" name="Szint" dataDxfId="24">
      <calculatedColumnFormula>MID(ID,3,2)+0</calculatedColumnFormula>
    </tableColumn>
    <tableColumn id="3" xr3:uid="{C5A815B3-A0FF-4CC4-B388-8E1055909E08}" name="Ajtó" dataDxfId="23">
      <calculatedColumnFormula>RIGHT(ID,2)+0</calculatedColumnFormula>
    </tableColumn>
    <tableColumn id="4" xr3:uid="{B67FA6DD-092D-4CEE-B95E-A7A39F2308DE}" name="ID" dataDxfId="22"/>
    <tableColumn id="5" xr3:uid="{C7A1DA87-C6C5-4802-A19E-91E9C3AF44EE}" name="Helyiség neve" dataDxfId="21"/>
    <tableColumn id="6" xr3:uid="{BB811154-516A-42F4-BFE7-DA246D0C15B8}" name="Helyiség kategória kód" dataDxfId="20"/>
    <tableColumn id="7" xr3:uid="{73477302-B3F2-40F9-95D6-65BE0173EA1D}" name="Helyiség kategória név" dataDxfId="19"/>
    <tableColumn id="8" xr3:uid="{528E1A05-16B3-4B06-873F-4E32E0D2A56C}" name="Speciális kategória kód" dataDxfId="18"/>
    <tableColumn id="9" xr3:uid="{2219BB46-14C1-44AC-82B6-FF16D5AF3205}" name="Tűzszakasz" dataDxfId="17"/>
    <tableColumn id="10" xr3:uid="{B4E7DDA9-F758-4BA4-9819-F15639C302FD}" name="Terület" dataDxfId="16" dataCellStyle="méter²"/>
    <tableColumn id="11" xr3:uid="{4A3344EE-E2B1-4AB5-ADBE-F4CD67BB27E2}" name="Kerület" dataDxfId="15" dataCellStyle="méter"/>
    <tableColumn id="12" xr3:uid="{46799D74-00D3-46DC-BA13-A4B8699557A9}" name="Belmagasság" dataDxfId="14" dataCellStyle="méter"/>
    <tableColumn id="13" xr3:uid="{600E0AA1-FE3D-47B4-93E4-70577B3CE3BA}" name="Álmennyezet magassága" dataDxfId="13" dataCellStyle="méter"/>
    <tableColumn id="14" xr3:uid="{AE8BB9E4-95A8-403A-A853-E19A228BEFE4}" name="Álmennyeuzet típusa" dataDxfId="12"/>
    <tableColumn id="15" xr3:uid="{69BC352D-E324-4613-84EF-D42FEEC6FBE0}" name="Burkolat típusa" dataDxfId="11"/>
    <tableColumn id="16" xr3:uid="{980AE409-17D9-469A-89F9-C78EF8CA35D5}" name="Falburkolat típusa" dataDxfId="10"/>
    <tableColumn id="17" xr3:uid="{DC290C8F-8E27-4693-A67C-B7E8E989A647}" name="Ajtók összfelülete" dataDxfId="9" dataCellStyle="méter²"/>
    <tableColumn id="18" xr3:uid="{5208057B-91F6-4352-9478-821E8FF920B1}" name="Ablakok összfelülete" dataDxfId="8" dataCellStyle="méter²"/>
    <tableColumn id="19" xr3:uid="{154A7D4D-F167-4EB0-8C19-62284E8AA774}" name="Falfelület" dataDxfId="7" dataCellStyle="méter²">
      <calculatedColumnFormula>Kerület*Álmennyezet-Ajtófelület-Ablakfelület</calculatedColumnFormula>
    </tableColumn>
    <tableColumn id="20" xr3:uid="{CC9C6F12-66D3-494E-A6E1-2ECB73008F59}" name="Térfogat" dataDxfId="6" dataCellStyle="méter³">
      <calculatedColumnFormula>Terület*Álmennyezet</calculatedColumnFormula>
    </tableColumn>
    <tableColumn id="21" xr3:uid="{9974265D-379C-406B-BBA8-6B3B7BAD38C7}" name="Aljzatbeton" dataDxfId="5" dataCellStyle="méter³">
      <calculatedColumnFormula>Terület*Vastagság/100</calculatedColumnFormula>
    </tableColumn>
    <tableColumn id="22" xr3:uid="{B397049D-BE4D-4087-98F2-28A404B39ABC}" name="Hasznosság" dataDxfId="4">
      <calculatedColumnFormula array="1">_xlfn.XLOOKUP(HsgLista[[#This Row],[Helyiség kategória kód]], _KatKódok, Hasznos_e)</calculatedColumnFormula>
    </tableColumn>
    <tableColumn id="24" xr3:uid="{8B5F33E6-8E78-4014-9BAC-C26B60F9DFB6}" name="Rúdtípus" dataDxfId="3">
      <calculatedColumnFormula>_xlfn.XLOOKUP(MAX(Belmagasság-Álmennyezet,0), R_hossz, R_típ, "?!", 1)</calculatedColumnFormula>
    </tableColumn>
    <tableColumn id="23" xr3:uid="{37DEC0FA-C23D-45E7-8995-343696018073}" name="Rúdhossz" dataDxfId="2">
      <calculatedColumnFormula>MAX(Belmagasság-Álmennyezet,0)</calculatedColumnFormula>
    </tableColumn>
    <tableColumn id="26" xr3:uid="{56484E87-24F1-4421-AB6D-8AC7BD248CF8}" name="Lábazattípus" dataDxfId="1">
      <calculatedColumnFormula array="1">_xlfn.XLOOKUP(_xlfn.SINGLE(Burkolattípus), lábazat!$A$3:$A$17, _xlfn.XLOOKUP(_xlfn.SINGLE(Falburkolattípus), lábazat!$C$1:$U$1, lábazat!$C$3:$U$17))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S752"/>
  <sheetViews>
    <sheetView showGridLines="0" tabSelected="1" zoomScale="80" zoomScaleNormal="80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A4" sqref="A4"/>
    </sheetView>
  </sheetViews>
  <sheetFormatPr defaultColWidth="9.77734375" defaultRowHeight="14.4"/>
  <cols>
    <col min="1" max="1" width="3.6640625" style="32" customWidth="1"/>
    <col min="2" max="3" width="3.6640625" style="33" customWidth="1"/>
    <col min="4" max="4" width="8.77734375" style="9" customWidth="1"/>
    <col min="5" max="5" width="24.77734375" style="9" customWidth="1"/>
    <col min="6" max="6" width="9.77734375" style="9" customWidth="1"/>
    <col min="7" max="8" width="16.77734375" style="9" customWidth="1"/>
    <col min="9" max="9" width="6.77734375" style="9" customWidth="1"/>
    <col min="10" max="10" width="9.77734375" style="21" customWidth="1"/>
    <col min="11" max="15" width="9.77734375" style="9" customWidth="1"/>
    <col min="16" max="16" width="12.77734375" style="9" customWidth="1"/>
    <col min="17" max="18" width="9.77734375" style="21" customWidth="1"/>
    <col min="19" max="19" width="9.77734375" style="46" customWidth="1"/>
    <col min="20" max="20" width="9.77734375" style="47" customWidth="1"/>
    <col min="21" max="21" width="9.77734375" style="48" customWidth="1"/>
    <col min="22" max="22" width="9.77734375" style="9" customWidth="1"/>
    <col min="23" max="23" width="9.77734375" style="55" customWidth="1"/>
    <col min="24" max="24" width="9.77734375" style="103" customWidth="1"/>
    <col min="25" max="25" width="9.77734375" customWidth="1"/>
    <col min="26" max="26" width="3.77734375" style="55" customWidth="1"/>
    <col min="27" max="27" width="11.77734375" style="55" customWidth="1"/>
    <col min="28" max="28" width="10.77734375" customWidth="1"/>
    <col min="29" max="30" width="11.77734375" style="9" customWidth="1"/>
    <col min="31" max="31" width="10.6640625" style="20" customWidth="1"/>
    <col min="32" max="32" width="11.77734375" style="39" customWidth="1"/>
    <col min="33" max="36" width="9.77734375" style="9" customWidth="1"/>
    <col min="37" max="37" width="3.77734375" style="9" customWidth="1"/>
    <col min="38" max="44" width="9.77734375" style="9" customWidth="1"/>
    <col min="45" max="16384" width="9.77734375" style="9"/>
  </cols>
  <sheetData>
    <row r="1" spans="1:38">
      <c r="A1" s="14"/>
      <c r="B1" s="15"/>
      <c r="C1" s="15"/>
      <c r="J1" s="16"/>
      <c r="K1" s="17"/>
      <c r="L1" s="17"/>
      <c r="M1" s="17"/>
      <c r="Q1" s="16"/>
      <c r="R1" s="16"/>
      <c r="S1" s="16"/>
      <c r="T1" s="18"/>
      <c r="U1" s="19">
        <v>12</v>
      </c>
      <c r="Y1" s="20"/>
      <c r="Z1" s="20"/>
      <c r="AA1" s="1" t="s">
        <v>719</v>
      </c>
      <c r="AB1" s="4">
        <f t="shared" ref="AB1:AI1" si="0">COUNTIFS(Szint, AB3)</f>
        <v>86</v>
      </c>
      <c r="AC1" s="4">
        <f t="shared" si="0"/>
        <v>68</v>
      </c>
      <c r="AD1" s="4">
        <f t="shared" si="0"/>
        <v>67</v>
      </c>
      <c r="AE1" s="4">
        <f t="shared" si="0"/>
        <v>114</v>
      </c>
      <c r="AF1" s="4">
        <f t="shared" si="0"/>
        <v>94</v>
      </c>
      <c r="AG1" s="4">
        <f t="shared" si="0"/>
        <v>123</v>
      </c>
      <c r="AH1" s="4">
        <f t="shared" si="0"/>
        <v>131</v>
      </c>
      <c r="AI1" s="4">
        <f t="shared" si="0"/>
        <v>38</v>
      </c>
    </row>
    <row r="2" spans="1:38">
      <c r="A2" s="14"/>
      <c r="B2" s="15"/>
      <c r="C2" s="15"/>
      <c r="S2" s="21"/>
      <c r="T2" s="22"/>
      <c r="U2" s="23"/>
      <c r="Y2" s="1"/>
      <c r="Z2" s="1" t="s">
        <v>720</v>
      </c>
      <c r="AA2" s="2">
        <f>SUM(_xlfn.ANCHORARRAY(AB4))</f>
        <v>20544.619999999995</v>
      </c>
      <c r="AB2" s="2">
        <f t="shared" ref="AB2:AH2" si="1">SUM(AC4:AC18)</f>
        <v>2508.5</v>
      </c>
      <c r="AC2" s="2">
        <f t="shared" si="1"/>
        <v>2726.04</v>
      </c>
      <c r="AD2" s="2">
        <f t="shared" si="1"/>
        <v>3500.7800000000007</v>
      </c>
      <c r="AE2" s="2">
        <f t="shared" si="1"/>
        <v>3174.610000000001</v>
      </c>
      <c r="AF2" s="2">
        <f t="shared" si="1"/>
        <v>3002.7100000000009</v>
      </c>
      <c r="AG2" s="2">
        <f t="shared" si="1"/>
        <v>2782.5000000000005</v>
      </c>
      <c r="AH2" s="2">
        <f t="shared" si="1"/>
        <v>683.26999999999987</v>
      </c>
      <c r="AI2" s="2">
        <f>SUM(AJ17:AJ18)</f>
        <v>0</v>
      </c>
    </row>
    <row r="3" spans="1:38" s="31" customFormat="1" ht="75" customHeight="1">
      <c r="A3" s="24" t="s">
        <v>716</v>
      </c>
      <c r="B3" s="25" t="s">
        <v>714</v>
      </c>
      <c r="C3" s="25" t="s">
        <v>715</v>
      </c>
      <c r="D3" s="26" t="s">
        <v>0</v>
      </c>
      <c r="E3" s="26" t="s">
        <v>1</v>
      </c>
      <c r="F3" s="26" t="s">
        <v>2</v>
      </c>
      <c r="G3" s="26" t="s">
        <v>718</v>
      </c>
      <c r="H3" s="26" t="s">
        <v>3</v>
      </c>
      <c r="I3" s="26" t="s">
        <v>4</v>
      </c>
      <c r="J3" s="27" t="s">
        <v>5</v>
      </c>
      <c r="K3" s="26" t="s">
        <v>6</v>
      </c>
      <c r="L3" s="26" t="s">
        <v>7</v>
      </c>
      <c r="M3" s="26" t="s">
        <v>8</v>
      </c>
      <c r="N3" s="26" t="s">
        <v>9</v>
      </c>
      <c r="O3" s="26" t="s">
        <v>10</v>
      </c>
      <c r="P3" s="26" t="s">
        <v>11</v>
      </c>
      <c r="Q3" s="27" t="s">
        <v>12</v>
      </c>
      <c r="R3" s="27" t="s">
        <v>13</v>
      </c>
      <c r="S3" s="28" t="s">
        <v>14</v>
      </c>
      <c r="T3" s="29" t="s">
        <v>15</v>
      </c>
      <c r="U3" s="24" t="s">
        <v>16</v>
      </c>
      <c r="V3" s="30" t="s">
        <v>724</v>
      </c>
      <c r="W3" s="56" t="s">
        <v>731</v>
      </c>
      <c r="X3" s="56" t="s">
        <v>739</v>
      </c>
      <c r="Y3" s="30" t="s">
        <v>761</v>
      </c>
      <c r="AA3" s="11" t="str">
        <f>F3</f>
        <v>Helyiség kategória kód</v>
      </c>
      <c r="AB3" s="13" cm="1">
        <f t="array" ref="AB3:AI3">TRANSPOSE(_xlfn._xlws.SORT(_xlfn.UNIQUE(HsgLista[Szint])))</f>
        <v>0</v>
      </c>
      <c r="AC3" s="13">
        <v>1</v>
      </c>
      <c r="AD3" s="13">
        <v>2</v>
      </c>
      <c r="AE3" s="13">
        <v>3</v>
      </c>
      <c r="AF3" s="13">
        <v>4</v>
      </c>
      <c r="AG3" s="13">
        <v>5</v>
      </c>
      <c r="AH3" s="13">
        <v>6</v>
      </c>
      <c r="AI3" s="13">
        <v>7</v>
      </c>
      <c r="AJ3" s="64" t="s">
        <v>723</v>
      </c>
      <c r="AL3" s="62">
        <v>4</v>
      </c>
    </row>
    <row r="4" spans="1:38">
      <c r="A4" s="32" t="str">
        <f>LEFT(ID)</f>
        <v>O</v>
      </c>
      <c r="B4" s="33">
        <f t="shared" ref="B4:B67" si="2">MID(ID,3,2)+0</f>
        <v>3</v>
      </c>
      <c r="C4" s="33">
        <f t="shared" ref="C4:C67" si="3">RIGHT(ID,2)+0</f>
        <v>3</v>
      </c>
      <c r="D4" s="9" t="s">
        <v>17</v>
      </c>
      <c r="E4" s="9" t="s">
        <v>18</v>
      </c>
      <c r="F4" s="9" t="s">
        <v>119</v>
      </c>
      <c r="G4" s="9" t="s">
        <v>19</v>
      </c>
      <c r="H4" s="9" t="s">
        <v>20</v>
      </c>
      <c r="I4" s="9" t="s">
        <v>21</v>
      </c>
      <c r="J4" s="34">
        <v>353.67</v>
      </c>
      <c r="K4" s="35">
        <v>103.72</v>
      </c>
      <c r="L4" s="35">
        <v>3.03</v>
      </c>
      <c r="M4" s="35">
        <v>3</v>
      </c>
      <c r="N4" s="9" t="s">
        <v>22</v>
      </c>
      <c r="O4" s="9" t="s">
        <v>23</v>
      </c>
      <c r="P4" s="9" t="s">
        <v>24</v>
      </c>
      <c r="Q4" s="34">
        <v>10.039999999999999</v>
      </c>
      <c r="R4" s="34">
        <v>0</v>
      </c>
      <c r="S4" s="36">
        <f t="shared" ref="S4:S67" si="4">Kerület*Álmennyezet-Ajtófelület-Ablakfelület</f>
        <v>301.11999999999995</v>
      </c>
      <c r="T4" s="37">
        <f t="shared" ref="T4:T67" si="5">Terület*Álmennyezet</f>
        <v>1061.01</v>
      </c>
      <c r="U4" s="38">
        <f t="shared" ref="U4:U67" si="6">Terület*Vastagság/100</f>
        <v>42.440399999999997</v>
      </c>
      <c r="V4" s="9" t="str" cm="1">
        <f t="array" ref="V4">_xlfn.XLOOKUP(HsgLista[[#This Row],[Helyiség kategória kód]], _KatKódok, Hasznos_e)</f>
        <v>Hasznos</v>
      </c>
      <c r="W4" s="55" t="str">
        <f t="shared" ref="W4:W67" si="7">_xlfn.XLOOKUP(MAX(Belmagasság-Álmennyezet,0), R_hossz, R_típ, "?!", 1)</f>
        <v>Nem kell</v>
      </c>
      <c r="X4" s="103">
        <f t="shared" ref="X4:X67" si="8">MAX(Belmagasság-Álmennyezet,0)</f>
        <v>2.9999999999999805E-2</v>
      </c>
      <c r="Y4" s="9" t="str" cm="1">
        <f t="array" ref="Y4">_xlfn.XLOOKUP(_xlfn.SINGLE(Burkolattípus), lábazat!$A$3:$A$17, _xlfn.XLOOKUP(_xlfn.SINGLE(Falburkolattípus), lábazat!$C$1:$U$1, lábazat!$C$3:$U$17))</f>
        <v>nincs</v>
      </c>
      <c r="Z4" s="9"/>
      <c r="AA4" s="10" t="str" cm="1">
        <f t="array" ref="AA4:AA16">_xlfn._xlws.SORT(_xlfn.UNIQUE(HsgLista[Helyiség kategória kód]))</f>
        <v>Alap1</v>
      </c>
      <c r="AB4" s="20" cm="1">
        <f t="array" ref="AB4:AI16">SUMIFS(Terület, Szint,_xlfn.ANCHORARRAY( AB$3), HelyiségKatKód,_xlfn.ANCHORARRAY( $AA4))</f>
        <v>0</v>
      </c>
      <c r="AC4" s="20">
        <v>1080.8800000000001</v>
      </c>
      <c r="AD4" s="20">
        <v>1124.45</v>
      </c>
      <c r="AE4" s="20">
        <v>627.29</v>
      </c>
      <c r="AF4" s="20">
        <v>0</v>
      </c>
      <c r="AG4" s="20">
        <v>0</v>
      </c>
      <c r="AH4" s="20">
        <v>0</v>
      </c>
      <c r="AI4" s="20">
        <v>0</v>
      </c>
      <c r="AJ4" s="54" t="s">
        <v>722</v>
      </c>
      <c r="AL4" s="6" cm="1">
        <f t="array" ref="AL4:AL16">_xlfn.XLOOKUP(AL3,_xlfn.ANCHORARRAY(AB3),_xlfn.ANCHORARRAY(AB4))</f>
        <v>0</v>
      </c>
    </row>
    <row r="5" spans="1:38">
      <c r="A5" s="32" t="str">
        <f>LEFT(ID)</f>
        <v>K</v>
      </c>
      <c r="B5" s="33">
        <f t="shared" si="2"/>
        <v>1</v>
      </c>
      <c r="C5" s="33">
        <f t="shared" si="3"/>
        <v>2</v>
      </c>
      <c r="D5" s="9" t="s">
        <v>25</v>
      </c>
      <c r="E5" s="9" t="s">
        <v>26</v>
      </c>
      <c r="F5" s="9" t="s">
        <v>27</v>
      </c>
      <c r="G5" s="9" t="s">
        <v>28</v>
      </c>
      <c r="H5" s="9" t="s">
        <v>26</v>
      </c>
      <c r="I5" s="9" t="s">
        <v>21</v>
      </c>
      <c r="J5" s="34">
        <v>300.8</v>
      </c>
      <c r="K5" s="35">
        <v>115.77</v>
      </c>
      <c r="L5" s="35">
        <v>3.01</v>
      </c>
      <c r="M5" s="35">
        <v>2.96</v>
      </c>
      <c r="N5" s="9" t="s">
        <v>22</v>
      </c>
      <c r="O5" s="9" t="s">
        <v>29</v>
      </c>
      <c r="P5" s="9" t="s">
        <v>30</v>
      </c>
      <c r="Q5" s="34">
        <v>4.3600000000000003</v>
      </c>
      <c r="R5" s="34">
        <v>0</v>
      </c>
      <c r="S5" s="36">
        <f t="shared" si="4"/>
        <v>338.31919999999997</v>
      </c>
      <c r="T5" s="37">
        <f t="shared" si="5"/>
        <v>890.36800000000005</v>
      </c>
      <c r="U5" s="38">
        <f t="shared" si="6"/>
        <v>36.096000000000004</v>
      </c>
      <c r="V5" s="9" t="str" cm="1">
        <f t="array" ref="V5">_xlfn.XLOOKUP(HsgLista[[#This Row],[Helyiség kategória kód]], _KatKódok, Hasznos_e)</f>
        <v>Hasznos</v>
      </c>
      <c r="W5" s="55" t="str">
        <f t="shared" si="7"/>
        <v>Nem kell</v>
      </c>
      <c r="X5" s="103">
        <f t="shared" si="8"/>
        <v>4.9999999999999822E-2</v>
      </c>
      <c r="Y5" s="9" t="e" cm="1">
        <f t="array" ref="Y5">_xlfn.XLOOKUP(_xlfn.SINGLE(Burkolattípus), lábazat!$A$3:$A$17, _xlfn.XLOOKUP(_xlfn.SINGLE(Falburkolattípus), lábazat!$C$1:$U$1, lábazat!$C$3:$U$17))</f>
        <v>#N/A</v>
      </c>
      <c r="Z5" s="9"/>
      <c r="AA5" s="10" t="str">
        <v>Alap2</v>
      </c>
      <c r="AB5" s="20">
        <v>0</v>
      </c>
      <c r="AC5" s="20">
        <v>0</v>
      </c>
      <c r="AD5" s="20">
        <v>0</v>
      </c>
      <c r="AE5" s="20">
        <v>46.17</v>
      </c>
      <c r="AF5" s="20">
        <v>1134.5300000000002</v>
      </c>
      <c r="AG5" s="20">
        <v>0</v>
      </c>
      <c r="AH5" s="20">
        <v>0</v>
      </c>
      <c r="AI5" s="20">
        <v>0</v>
      </c>
      <c r="AJ5" s="54" t="s">
        <v>722</v>
      </c>
      <c r="AL5" s="6">
        <v>1134.5300000000002</v>
      </c>
    </row>
    <row r="6" spans="1:38">
      <c r="A6" s="32" t="str">
        <f>LEFT(ID)</f>
        <v>K</v>
      </c>
      <c r="B6" s="33">
        <f t="shared" si="2"/>
        <v>1</v>
      </c>
      <c r="C6" s="33">
        <f t="shared" si="3"/>
        <v>3</v>
      </c>
      <c r="D6" s="9" t="s">
        <v>32</v>
      </c>
      <c r="E6" s="9" t="s">
        <v>33</v>
      </c>
      <c r="F6" s="9" t="s">
        <v>27</v>
      </c>
      <c r="G6" s="9" t="s">
        <v>28</v>
      </c>
      <c r="H6" s="9" t="s">
        <v>34</v>
      </c>
      <c r="I6" s="9" t="s">
        <v>21</v>
      </c>
      <c r="J6" s="34">
        <v>86.44</v>
      </c>
      <c r="K6" s="35">
        <v>40.869999999999997</v>
      </c>
      <c r="L6" s="35">
        <v>3.01</v>
      </c>
      <c r="M6" s="35">
        <v>2.96</v>
      </c>
      <c r="N6" s="9" t="s">
        <v>22</v>
      </c>
      <c r="O6" s="9" t="s">
        <v>29</v>
      </c>
      <c r="P6" s="9" t="s">
        <v>24</v>
      </c>
      <c r="Q6" s="34">
        <v>2.5</v>
      </c>
      <c r="R6" s="34">
        <v>0</v>
      </c>
      <c r="S6" s="36">
        <f t="shared" si="4"/>
        <v>118.47519999999999</v>
      </c>
      <c r="T6" s="37">
        <f t="shared" si="5"/>
        <v>255.86239999999998</v>
      </c>
      <c r="U6" s="38">
        <f t="shared" si="6"/>
        <v>10.3728</v>
      </c>
      <c r="V6" s="9" t="str" cm="1">
        <f t="array" ref="V6">_xlfn.XLOOKUP(HsgLista[[#This Row],[Helyiség kategória kód]], _KatKódok, Hasznos_e)</f>
        <v>Hasznos</v>
      </c>
      <c r="W6" s="55" t="str">
        <f t="shared" si="7"/>
        <v>Nem kell</v>
      </c>
      <c r="X6" s="103">
        <f t="shared" si="8"/>
        <v>4.9999999999999822E-2</v>
      </c>
      <c r="Y6" s="9" t="str" cm="1">
        <f t="array" ref="Y6">_xlfn.XLOOKUP(_xlfn.SINGLE(Burkolattípus), lábazat!$A$3:$A$17, _xlfn.XLOOKUP(_xlfn.SINGLE(Falburkolattípus), lábazat!$C$1:$U$1, lábazat!$C$3:$U$17))</f>
        <v>SZP2</v>
      </c>
      <c r="Z6" s="9"/>
      <c r="AA6" s="10" t="str">
        <v>Alap3</v>
      </c>
      <c r="AB6" s="20">
        <v>220.09999999999997</v>
      </c>
      <c r="AC6" s="20">
        <v>57.34</v>
      </c>
      <c r="AD6" s="20">
        <v>75.460000000000008</v>
      </c>
      <c r="AE6" s="20">
        <v>356.28</v>
      </c>
      <c r="AF6" s="20">
        <v>63.46</v>
      </c>
      <c r="AG6" s="20">
        <v>0</v>
      </c>
      <c r="AH6" s="20">
        <v>0</v>
      </c>
      <c r="AI6" s="20">
        <v>0</v>
      </c>
      <c r="AJ6" s="54" t="s">
        <v>722</v>
      </c>
      <c r="AL6" s="6">
        <v>63.46</v>
      </c>
    </row>
    <row r="7" spans="1:38">
      <c r="A7" s="32" t="str">
        <f>LEFT(ID)</f>
        <v>K</v>
      </c>
      <c r="B7" s="33">
        <f t="shared" si="2"/>
        <v>1</v>
      </c>
      <c r="C7" s="33">
        <f t="shared" si="3"/>
        <v>4</v>
      </c>
      <c r="D7" s="9" t="s">
        <v>35</v>
      </c>
      <c r="E7" s="9" t="s">
        <v>36</v>
      </c>
      <c r="F7" s="9" t="s">
        <v>27</v>
      </c>
      <c r="G7" s="9" t="s">
        <v>28</v>
      </c>
      <c r="H7" s="9" t="s">
        <v>37</v>
      </c>
      <c r="I7" s="9" t="s">
        <v>21</v>
      </c>
      <c r="J7" s="34">
        <v>89.82</v>
      </c>
      <c r="K7" s="35">
        <v>41.8</v>
      </c>
      <c r="L7" s="35">
        <v>3.01</v>
      </c>
      <c r="M7" s="35">
        <v>2.96</v>
      </c>
      <c r="N7" s="9" t="s">
        <v>22</v>
      </c>
      <c r="O7" s="9" t="s">
        <v>29</v>
      </c>
      <c r="P7" s="9" t="s">
        <v>24</v>
      </c>
      <c r="Q7" s="34">
        <v>2.5</v>
      </c>
      <c r="R7" s="34">
        <v>0</v>
      </c>
      <c r="S7" s="36">
        <f t="shared" si="4"/>
        <v>121.22799999999999</v>
      </c>
      <c r="T7" s="37">
        <f t="shared" si="5"/>
        <v>265.86719999999997</v>
      </c>
      <c r="U7" s="38">
        <f t="shared" si="6"/>
        <v>10.7784</v>
      </c>
      <c r="V7" s="9" t="str" cm="1">
        <f t="array" ref="V7">_xlfn.XLOOKUP(HsgLista[[#This Row],[Helyiség kategória kód]], _KatKódok, Hasznos_e)</f>
        <v>Hasznos</v>
      </c>
      <c r="W7" s="55" t="str">
        <f t="shared" si="7"/>
        <v>Nem kell</v>
      </c>
      <c r="X7" s="103">
        <f t="shared" si="8"/>
        <v>4.9999999999999822E-2</v>
      </c>
      <c r="Y7" s="9" t="str" cm="1">
        <f t="array" ref="Y7">_xlfn.XLOOKUP(_xlfn.SINGLE(Burkolattípus), lábazat!$A$3:$A$17, _xlfn.XLOOKUP(_xlfn.SINGLE(Falburkolattípus), lábazat!$C$1:$U$1, lábazat!$C$3:$U$17))</f>
        <v>SZP2</v>
      </c>
      <c r="Z7" s="9"/>
      <c r="AA7" s="10" t="str">
        <v>Egyéb</v>
      </c>
      <c r="AB7" s="20">
        <v>228.3900000000001</v>
      </c>
      <c r="AC7" s="20">
        <v>0</v>
      </c>
      <c r="AD7" s="20">
        <v>0</v>
      </c>
      <c r="AE7" s="20">
        <v>0</v>
      </c>
      <c r="AF7" s="20">
        <v>0</v>
      </c>
      <c r="AG7" s="20">
        <v>0</v>
      </c>
      <c r="AH7" s="20">
        <v>0</v>
      </c>
      <c r="AI7" s="20">
        <v>0</v>
      </c>
      <c r="AJ7" s="54" t="s">
        <v>221</v>
      </c>
      <c r="AL7" s="6">
        <v>0</v>
      </c>
    </row>
    <row r="8" spans="1:38">
      <c r="A8" s="32" t="str">
        <f>LEFT(ID)</f>
        <v>K</v>
      </c>
      <c r="B8" s="33">
        <f t="shared" si="2"/>
        <v>1</v>
      </c>
      <c r="C8" s="33">
        <f t="shared" si="3"/>
        <v>5</v>
      </c>
      <c r="D8" s="9" t="s">
        <v>38</v>
      </c>
      <c r="E8" s="9" t="s">
        <v>39</v>
      </c>
      <c r="F8" s="9" t="s">
        <v>27</v>
      </c>
      <c r="G8" s="9" t="s">
        <v>28</v>
      </c>
      <c r="H8" s="9" t="s">
        <v>40</v>
      </c>
      <c r="I8" s="9" t="s">
        <v>21</v>
      </c>
      <c r="J8" s="34">
        <v>110.37</v>
      </c>
      <c r="K8" s="35">
        <v>48.48</v>
      </c>
      <c r="L8" s="35">
        <v>3.01</v>
      </c>
      <c r="M8" s="35">
        <v>2.96</v>
      </c>
      <c r="N8" s="9" t="s">
        <v>22</v>
      </c>
      <c r="O8" s="9" t="s">
        <v>29</v>
      </c>
      <c r="P8" s="9" t="s">
        <v>24</v>
      </c>
      <c r="Q8" s="34">
        <v>2.5</v>
      </c>
      <c r="R8" s="34">
        <v>9.98</v>
      </c>
      <c r="S8" s="36">
        <f t="shared" si="4"/>
        <v>131.02080000000001</v>
      </c>
      <c r="T8" s="37">
        <f t="shared" si="5"/>
        <v>326.6952</v>
      </c>
      <c r="U8" s="38">
        <f t="shared" si="6"/>
        <v>13.244400000000001</v>
      </c>
      <c r="V8" s="9" t="str" cm="1">
        <f t="array" ref="V8">_xlfn.XLOOKUP(HsgLista[[#This Row],[Helyiség kategória kód]], _KatKódok, Hasznos_e)</f>
        <v>Hasznos</v>
      </c>
      <c r="W8" s="55" t="str">
        <f t="shared" si="7"/>
        <v>Nem kell</v>
      </c>
      <c r="X8" s="103">
        <f t="shared" si="8"/>
        <v>4.9999999999999822E-2</v>
      </c>
      <c r="Y8" s="9" t="str" cm="1">
        <f t="array" ref="Y8">_xlfn.XLOOKUP(_xlfn.SINGLE(Burkolattípus), lábazat!$A$3:$A$17, _xlfn.XLOOKUP(_xlfn.SINGLE(Falburkolattípus), lábazat!$C$1:$U$1, lábazat!$C$3:$U$17))</f>
        <v>SZP2</v>
      </c>
      <c r="Z8" s="9"/>
      <c r="AA8" s="10" t="str">
        <v>Gép1</v>
      </c>
      <c r="AB8" s="20">
        <v>20.86</v>
      </c>
      <c r="AC8" s="20">
        <v>20.86</v>
      </c>
      <c r="AD8" s="20">
        <v>21.259999999999998</v>
      </c>
      <c r="AE8" s="20">
        <v>21.67</v>
      </c>
      <c r="AF8" s="20">
        <v>20.86</v>
      </c>
      <c r="AG8" s="20">
        <v>20.86</v>
      </c>
      <c r="AH8" s="20">
        <v>20.86</v>
      </c>
      <c r="AI8" s="20">
        <v>36.769999999999996</v>
      </c>
      <c r="AJ8" s="54" t="s">
        <v>221</v>
      </c>
      <c r="AL8" s="6">
        <v>20.86</v>
      </c>
    </row>
    <row r="9" spans="1:38">
      <c r="A9" s="32" t="str">
        <f>LEFT(ID)</f>
        <v>K</v>
      </c>
      <c r="B9" s="33">
        <f t="shared" si="2"/>
        <v>1</v>
      </c>
      <c r="C9" s="33">
        <f t="shared" si="3"/>
        <v>6</v>
      </c>
      <c r="D9" s="9" t="s">
        <v>41</v>
      </c>
      <c r="E9" s="9" t="s">
        <v>42</v>
      </c>
      <c r="F9" s="9" t="s">
        <v>27</v>
      </c>
      <c r="G9" s="9" t="s">
        <v>28</v>
      </c>
      <c r="H9" s="9" t="s">
        <v>40</v>
      </c>
      <c r="I9" s="9" t="s">
        <v>21</v>
      </c>
      <c r="J9" s="34">
        <v>110.37</v>
      </c>
      <c r="K9" s="35">
        <v>48.48</v>
      </c>
      <c r="L9" s="35">
        <v>3.01</v>
      </c>
      <c r="M9" s="35">
        <v>2.96</v>
      </c>
      <c r="N9" s="9" t="s">
        <v>22</v>
      </c>
      <c r="O9" s="9" t="s">
        <v>29</v>
      </c>
      <c r="P9" s="9" t="s">
        <v>24</v>
      </c>
      <c r="Q9" s="34">
        <v>2.5</v>
      </c>
      <c r="R9" s="34">
        <v>9.98</v>
      </c>
      <c r="S9" s="36">
        <f t="shared" si="4"/>
        <v>131.02080000000001</v>
      </c>
      <c r="T9" s="37">
        <f t="shared" si="5"/>
        <v>326.6952</v>
      </c>
      <c r="U9" s="38">
        <f t="shared" si="6"/>
        <v>13.244400000000001</v>
      </c>
      <c r="V9" s="9" t="str" cm="1">
        <f t="array" ref="V9">_xlfn.XLOOKUP(HsgLista[[#This Row],[Helyiség kategória kód]], _KatKódok, Hasznos_e)</f>
        <v>Hasznos</v>
      </c>
      <c r="W9" s="55" t="str">
        <f t="shared" si="7"/>
        <v>Nem kell</v>
      </c>
      <c r="X9" s="103">
        <f t="shared" si="8"/>
        <v>4.9999999999999822E-2</v>
      </c>
      <c r="Y9" s="9" t="str" cm="1">
        <f t="array" ref="Y9">_xlfn.XLOOKUP(_xlfn.SINGLE(Burkolattípus), lábazat!$A$3:$A$17, _xlfn.XLOOKUP(_xlfn.SINGLE(Falburkolattípus), lábazat!$C$1:$U$1, lábazat!$C$3:$U$17))</f>
        <v>SZP2</v>
      </c>
      <c r="Z9" s="9"/>
      <c r="AA9" s="10" t="str">
        <v>Int1</v>
      </c>
      <c r="AB9" s="20">
        <v>0</v>
      </c>
      <c r="AC9" s="20">
        <v>0</v>
      </c>
      <c r="AD9" s="20">
        <v>0</v>
      </c>
      <c r="AE9" s="20">
        <v>463.65</v>
      </c>
      <c r="AF9" s="20">
        <v>403.66</v>
      </c>
      <c r="AG9" s="20">
        <v>1223.6600000000003</v>
      </c>
      <c r="AH9" s="20">
        <v>76.739999999999981</v>
      </c>
      <c r="AI9" s="20">
        <v>0</v>
      </c>
      <c r="AJ9" s="54" t="s">
        <v>722</v>
      </c>
      <c r="AL9" s="6">
        <v>403.66</v>
      </c>
    </row>
    <row r="10" spans="1:38">
      <c r="A10" s="32" t="str">
        <f>LEFT(ID)</f>
        <v>K</v>
      </c>
      <c r="B10" s="33">
        <f t="shared" si="2"/>
        <v>2</v>
      </c>
      <c r="C10" s="33">
        <f t="shared" si="3"/>
        <v>1</v>
      </c>
      <c r="D10" s="9" t="s">
        <v>43</v>
      </c>
      <c r="E10" s="9" t="s">
        <v>44</v>
      </c>
      <c r="F10" s="9" t="s">
        <v>27</v>
      </c>
      <c r="G10" s="9" t="s">
        <v>28</v>
      </c>
      <c r="H10" s="9" t="s">
        <v>45</v>
      </c>
      <c r="I10" s="9" t="s">
        <v>21</v>
      </c>
      <c r="J10" s="34">
        <v>741.51</v>
      </c>
      <c r="K10" s="35">
        <v>199.75</v>
      </c>
      <c r="L10" s="35">
        <v>2.97</v>
      </c>
      <c r="M10" s="35">
        <v>2.92</v>
      </c>
      <c r="N10" s="9" t="s">
        <v>22</v>
      </c>
      <c r="O10" s="9" t="s">
        <v>29</v>
      </c>
      <c r="P10" s="9" t="s">
        <v>24</v>
      </c>
      <c r="Q10" s="34">
        <v>5</v>
      </c>
      <c r="R10" s="34">
        <v>19.96</v>
      </c>
      <c r="S10" s="36">
        <f t="shared" si="4"/>
        <v>558.30999999999995</v>
      </c>
      <c r="T10" s="37">
        <f t="shared" si="5"/>
        <v>2165.2091999999998</v>
      </c>
      <c r="U10" s="38">
        <f t="shared" si="6"/>
        <v>88.981199999999987</v>
      </c>
      <c r="V10" s="9" t="str" cm="1">
        <f t="array" ref="V10">_xlfn.XLOOKUP(HsgLista[[#This Row],[Helyiség kategória kód]], _KatKódok, Hasznos_e)</f>
        <v>Hasznos</v>
      </c>
      <c r="W10" s="55" t="str">
        <f t="shared" si="7"/>
        <v>10-es rúd</v>
      </c>
      <c r="X10" s="103">
        <f t="shared" si="8"/>
        <v>5.0000000000000266E-2</v>
      </c>
      <c r="Y10" s="9" t="str" cm="1">
        <f t="array" ref="Y10">_xlfn.XLOOKUP(_xlfn.SINGLE(Burkolattípus), lábazat!$A$3:$A$17, _xlfn.XLOOKUP(_xlfn.SINGLE(Falburkolattípus), lábazat!$C$1:$U$1, lábazat!$C$3:$U$17))</f>
        <v>SZP2</v>
      </c>
      <c r="Z10" s="9"/>
      <c r="AA10" s="10" t="str">
        <v>Int2</v>
      </c>
      <c r="AB10" s="20">
        <v>0</v>
      </c>
      <c r="AC10" s="20">
        <v>0</v>
      </c>
      <c r="AD10" s="20">
        <v>0</v>
      </c>
      <c r="AE10" s="20">
        <v>0</v>
      </c>
      <c r="AF10" s="20">
        <v>0</v>
      </c>
      <c r="AG10" s="20">
        <v>0</v>
      </c>
      <c r="AH10" s="20">
        <v>1135.6300000000001</v>
      </c>
      <c r="AI10" s="20">
        <v>378.9799999999999</v>
      </c>
      <c r="AJ10" s="54" t="s">
        <v>722</v>
      </c>
      <c r="AL10" s="6">
        <v>0</v>
      </c>
    </row>
    <row r="11" spans="1:38">
      <c r="A11" s="32" t="str">
        <f>LEFT(ID)</f>
        <v>K</v>
      </c>
      <c r="B11" s="33">
        <f t="shared" si="2"/>
        <v>1</v>
      </c>
      <c r="C11" s="33">
        <f t="shared" si="3"/>
        <v>7</v>
      </c>
      <c r="D11" s="9" t="s">
        <v>46</v>
      </c>
      <c r="E11" s="9" t="s">
        <v>47</v>
      </c>
      <c r="F11" s="9" t="s">
        <v>48</v>
      </c>
      <c r="G11" s="9" t="s">
        <v>49</v>
      </c>
      <c r="H11" s="9" t="s">
        <v>47</v>
      </c>
      <c r="I11" s="9" t="s">
        <v>21</v>
      </c>
      <c r="J11" s="34">
        <v>14.38</v>
      </c>
      <c r="K11" s="35">
        <v>15.67</v>
      </c>
      <c r="L11" s="35">
        <v>3.01</v>
      </c>
      <c r="M11" s="35">
        <v>2.7</v>
      </c>
      <c r="N11" s="9" t="s">
        <v>50</v>
      </c>
      <c r="O11" s="9" t="s">
        <v>29</v>
      </c>
      <c r="P11" s="9" t="s">
        <v>51</v>
      </c>
      <c r="Q11" s="34">
        <v>2.5</v>
      </c>
      <c r="R11" s="34">
        <v>5.16</v>
      </c>
      <c r="S11" s="36">
        <f t="shared" si="4"/>
        <v>34.649000000000001</v>
      </c>
      <c r="T11" s="37">
        <f t="shared" si="5"/>
        <v>38.826000000000008</v>
      </c>
      <c r="U11" s="38">
        <f t="shared" si="6"/>
        <v>1.7256</v>
      </c>
      <c r="V11" s="9" t="str" cm="1">
        <f t="array" ref="V11">_xlfn.XLOOKUP(HsgLista[[#This Row],[Helyiség kategória kód]], _KatKódok, Hasznos_e)</f>
        <v>Hasznos</v>
      </c>
      <c r="W11" s="55" t="str">
        <f t="shared" si="7"/>
        <v>50-es rúd</v>
      </c>
      <c r="X11" s="103">
        <f t="shared" si="8"/>
        <v>0.30999999999999961</v>
      </c>
      <c r="Y11" s="9" t="str" cm="1">
        <f t="array" ref="Y11">_xlfn.XLOOKUP(_xlfn.SINGLE(Burkolattípus), lábazat!$A$3:$A$17, _xlfn.XLOOKUP(_xlfn.SINGLE(Falburkolattípus), lábazat!$C$1:$U$1, lábazat!$C$3:$U$17))</f>
        <v>SZP2</v>
      </c>
      <c r="Z11" s="9"/>
      <c r="AA11" s="10" t="str">
        <v>Int3</v>
      </c>
      <c r="AB11" s="20">
        <v>0</v>
      </c>
      <c r="AC11" s="20">
        <v>0</v>
      </c>
      <c r="AD11" s="20">
        <v>0</v>
      </c>
      <c r="AE11" s="20">
        <v>0</v>
      </c>
      <c r="AF11" s="20">
        <v>86.6</v>
      </c>
      <c r="AG11" s="20">
        <v>0</v>
      </c>
      <c r="AH11" s="20">
        <v>0</v>
      </c>
      <c r="AI11" s="20">
        <v>0</v>
      </c>
      <c r="AJ11" s="54" t="s">
        <v>722</v>
      </c>
      <c r="AL11" s="6">
        <v>86.6</v>
      </c>
    </row>
    <row r="12" spans="1:38">
      <c r="A12" s="32" t="str">
        <f>LEFT(ID)</f>
        <v>K</v>
      </c>
      <c r="B12" s="33">
        <f t="shared" si="2"/>
        <v>2</v>
      </c>
      <c r="C12" s="33">
        <f t="shared" si="3"/>
        <v>2</v>
      </c>
      <c r="D12" s="9" t="s">
        <v>52</v>
      </c>
      <c r="E12" s="9" t="s">
        <v>53</v>
      </c>
      <c r="F12" s="9" t="s">
        <v>48</v>
      </c>
      <c r="G12" s="9" t="s">
        <v>49</v>
      </c>
      <c r="H12" s="9" t="s">
        <v>47</v>
      </c>
      <c r="I12" s="9" t="s">
        <v>21</v>
      </c>
      <c r="J12" s="34">
        <v>16.25</v>
      </c>
      <c r="K12" s="35">
        <v>17.53</v>
      </c>
      <c r="L12" s="35">
        <v>2.97</v>
      </c>
      <c r="M12" s="35">
        <v>2.7</v>
      </c>
      <c r="N12" s="9" t="s">
        <v>50</v>
      </c>
      <c r="O12" s="9" t="s">
        <v>29</v>
      </c>
      <c r="P12" s="9" t="s">
        <v>51</v>
      </c>
      <c r="Q12" s="34">
        <v>2.5</v>
      </c>
      <c r="R12" s="34">
        <v>3.44</v>
      </c>
      <c r="S12" s="36">
        <f t="shared" si="4"/>
        <v>41.391000000000005</v>
      </c>
      <c r="T12" s="37">
        <f t="shared" si="5"/>
        <v>43.875</v>
      </c>
      <c r="U12" s="38">
        <f t="shared" si="6"/>
        <v>1.95</v>
      </c>
      <c r="V12" s="9" t="str" cm="1">
        <f t="array" ref="V12">_xlfn.XLOOKUP(HsgLista[[#This Row],[Helyiség kategória kód]], _KatKódok, Hasznos_e)</f>
        <v>Hasznos</v>
      </c>
      <c r="W12" s="55" t="str">
        <f t="shared" si="7"/>
        <v>50-es rúd</v>
      </c>
      <c r="X12" s="103">
        <f t="shared" si="8"/>
        <v>0.27</v>
      </c>
      <c r="Y12" s="9" t="str" cm="1">
        <f t="array" ref="Y12">_xlfn.XLOOKUP(_xlfn.SINGLE(Burkolattípus), lábazat!$A$3:$A$17, _xlfn.XLOOKUP(_xlfn.SINGLE(Falburkolattípus), lábazat!$C$1:$U$1, lábazat!$C$3:$U$17))</f>
        <v>SZP2</v>
      </c>
      <c r="Z12" s="9"/>
      <c r="AA12" s="10" t="str">
        <v>Int4</v>
      </c>
      <c r="AB12" s="20">
        <v>0</v>
      </c>
      <c r="AC12" s="20">
        <v>0</v>
      </c>
      <c r="AD12" s="20">
        <v>0</v>
      </c>
      <c r="AE12" s="20">
        <v>0</v>
      </c>
      <c r="AF12" s="20">
        <v>0</v>
      </c>
      <c r="AG12" s="20">
        <v>0</v>
      </c>
      <c r="AH12" s="20">
        <v>59.209999999999994</v>
      </c>
      <c r="AI12" s="20">
        <v>0</v>
      </c>
      <c r="AJ12" s="54" t="s">
        <v>722</v>
      </c>
      <c r="AL12" s="6">
        <v>0</v>
      </c>
    </row>
    <row r="13" spans="1:38">
      <c r="A13" s="32" t="str">
        <f>LEFT(ID)</f>
        <v>K</v>
      </c>
      <c r="B13" s="33">
        <f t="shared" si="2"/>
        <v>2</v>
      </c>
      <c r="C13" s="33">
        <f t="shared" si="3"/>
        <v>3</v>
      </c>
      <c r="D13" s="9" t="s">
        <v>54</v>
      </c>
      <c r="E13" s="9" t="s">
        <v>53</v>
      </c>
      <c r="F13" s="9" t="s">
        <v>48</v>
      </c>
      <c r="G13" s="9" t="s">
        <v>49</v>
      </c>
      <c r="H13" s="9" t="s">
        <v>47</v>
      </c>
      <c r="I13" s="9" t="s">
        <v>21</v>
      </c>
      <c r="J13" s="34">
        <v>16.25</v>
      </c>
      <c r="K13" s="35">
        <v>17.53</v>
      </c>
      <c r="L13" s="35">
        <v>2.97</v>
      </c>
      <c r="M13" s="35">
        <v>2.7</v>
      </c>
      <c r="N13" s="9" t="s">
        <v>50</v>
      </c>
      <c r="O13" s="9" t="s">
        <v>29</v>
      </c>
      <c r="P13" s="9" t="s">
        <v>51</v>
      </c>
      <c r="Q13" s="34">
        <v>2.5</v>
      </c>
      <c r="R13" s="34">
        <v>3.44</v>
      </c>
      <c r="S13" s="36">
        <f t="shared" si="4"/>
        <v>41.391000000000005</v>
      </c>
      <c r="T13" s="37">
        <f t="shared" si="5"/>
        <v>43.875</v>
      </c>
      <c r="U13" s="38">
        <f t="shared" si="6"/>
        <v>1.95</v>
      </c>
      <c r="V13" s="9" t="str" cm="1">
        <f t="array" ref="V13">_xlfn.XLOOKUP(HsgLista[[#This Row],[Helyiség kategória kód]], _KatKódok, Hasznos_e)</f>
        <v>Hasznos</v>
      </c>
      <c r="W13" s="55" t="str">
        <f t="shared" si="7"/>
        <v>50-es rúd</v>
      </c>
      <c r="X13" s="103">
        <f t="shared" si="8"/>
        <v>0.27</v>
      </c>
      <c r="Y13" s="9" t="str" cm="1">
        <f t="array" ref="Y13">_xlfn.XLOOKUP(_xlfn.SINGLE(Burkolattípus), lábazat!$A$3:$A$17, _xlfn.XLOOKUP(_xlfn.SINGLE(Falburkolattípus), lábazat!$C$1:$U$1, lábazat!$C$3:$U$17))</f>
        <v>SZP2</v>
      </c>
      <c r="Z13" s="9"/>
      <c r="AA13" s="10" t="str">
        <v>Kieg1</v>
      </c>
      <c r="AB13" s="20">
        <v>218.88</v>
      </c>
      <c r="AC13" s="20">
        <v>115.73000000000003</v>
      </c>
      <c r="AD13" s="20">
        <v>71.040000000000006</v>
      </c>
      <c r="AE13" s="20">
        <v>207.84999999999997</v>
      </c>
      <c r="AF13" s="20">
        <v>68.39</v>
      </c>
      <c r="AG13" s="20">
        <v>0</v>
      </c>
      <c r="AH13" s="20">
        <v>0</v>
      </c>
      <c r="AI13" s="20">
        <v>0</v>
      </c>
      <c r="AJ13" s="54" t="s">
        <v>221</v>
      </c>
      <c r="AL13" s="6">
        <v>68.39</v>
      </c>
    </row>
    <row r="14" spans="1:38">
      <c r="A14" s="32" t="str">
        <f>LEFT(ID)</f>
        <v>O</v>
      </c>
      <c r="B14" s="33">
        <f t="shared" si="2"/>
        <v>6</v>
      </c>
      <c r="C14" s="33">
        <f t="shared" si="3"/>
        <v>1</v>
      </c>
      <c r="D14" s="9" t="s">
        <v>55</v>
      </c>
      <c r="E14" s="9" t="s">
        <v>56</v>
      </c>
      <c r="F14" s="9" t="s">
        <v>57</v>
      </c>
      <c r="G14" s="9" t="s">
        <v>58</v>
      </c>
      <c r="H14" s="9" t="s">
        <v>59</v>
      </c>
      <c r="I14" s="9" t="s">
        <v>21</v>
      </c>
      <c r="J14" s="34">
        <v>67.540000000000006</v>
      </c>
      <c r="K14" s="35">
        <v>38.4</v>
      </c>
      <c r="L14" s="35">
        <v>2.99</v>
      </c>
      <c r="M14" s="35">
        <v>2.5</v>
      </c>
      <c r="N14" s="9" t="s">
        <v>50</v>
      </c>
      <c r="O14" s="9" t="s">
        <v>60</v>
      </c>
      <c r="P14" s="9" t="s">
        <v>51</v>
      </c>
      <c r="Q14" s="34">
        <v>2.13</v>
      </c>
      <c r="R14" s="34">
        <v>0</v>
      </c>
      <c r="S14" s="36">
        <f t="shared" si="4"/>
        <v>93.87</v>
      </c>
      <c r="T14" s="37">
        <f t="shared" si="5"/>
        <v>168.85000000000002</v>
      </c>
      <c r="U14" s="38">
        <f t="shared" si="6"/>
        <v>8.1048000000000009</v>
      </c>
      <c r="V14" s="9" t="str" cm="1">
        <f t="array" ref="V14">_xlfn.XLOOKUP(HsgLista[[#This Row],[Helyiség kategória kód]], _KatKódok, Hasznos_e)</f>
        <v>Hasznos</v>
      </c>
      <c r="W14" s="55" t="str">
        <f t="shared" si="7"/>
        <v>50-es rúd</v>
      </c>
      <c r="X14" s="103">
        <f t="shared" si="8"/>
        <v>0.49000000000000021</v>
      </c>
      <c r="Y14" s="9" t="str" cm="1">
        <f t="array" ref="Y14">_xlfn.XLOOKUP(_xlfn.SINGLE(Burkolattípus), lábazat!$A$3:$A$17, _xlfn.XLOOKUP(_xlfn.SINGLE(Falburkolattípus), lábazat!$C$1:$U$1, lábazat!$C$3:$U$17))</f>
        <v>GUMI</v>
      </c>
      <c r="Z14" s="9"/>
      <c r="AA14" s="10" t="str">
        <v>Kieg2</v>
      </c>
      <c r="AB14" s="20">
        <v>977.5300000000002</v>
      </c>
      <c r="AC14" s="20">
        <v>622.81000000000006</v>
      </c>
      <c r="AD14" s="20">
        <v>659.94999999999993</v>
      </c>
      <c r="AE14" s="20">
        <v>1010.4400000000005</v>
      </c>
      <c r="AF14" s="20">
        <v>838.13000000000056</v>
      </c>
      <c r="AG14" s="20">
        <v>1108.7200000000007</v>
      </c>
      <c r="AH14" s="20">
        <v>1019.4200000000005</v>
      </c>
      <c r="AI14" s="20">
        <v>230.75</v>
      </c>
      <c r="AJ14" s="54" t="s">
        <v>221</v>
      </c>
      <c r="AL14" s="6">
        <v>838.13000000000056</v>
      </c>
    </row>
    <row r="15" spans="1:38">
      <c r="A15" s="32" t="str">
        <f>LEFT(ID)</f>
        <v>O</v>
      </c>
      <c r="B15" s="33">
        <f t="shared" si="2"/>
        <v>6</v>
      </c>
      <c r="C15" s="33">
        <f t="shared" si="3"/>
        <v>2</v>
      </c>
      <c r="D15" s="9" t="s">
        <v>61</v>
      </c>
      <c r="E15" s="9" t="s">
        <v>56</v>
      </c>
      <c r="F15" s="9" t="s">
        <v>57</v>
      </c>
      <c r="G15" s="9" t="s">
        <v>58</v>
      </c>
      <c r="H15" s="9" t="s">
        <v>59</v>
      </c>
      <c r="I15" s="9" t="s">
        <v>21</v>
      </c>
      <c r="J15" s="34">
        <v>52.6</v>
      </c>
      <c r="K15" s="35">
        <v>29.11</v>
      </c>
      <c r="L15" s="35">
        <v>2.99</v>
      </c>
      <c r="M15" s="35">
        <v>2.5</v>
      </c>
      <c r="N15" s="9" t="s">
        <v>50</v>
      </c>
      <c r="O15" s="9" t="s">
        <v>60</v>
      </c>
      <c r="P15" s="9" t="s">
        <v>51</v>
      </c>
      <c r="Q15" s="34">
        <v>2.13</v>
      </c>
      <c r="R15" s="34">
        <v>0</v>
      </c>
      <c r="S15" s="36">
        <f t="shared" si="4"/>
        <v>70.64500000000001</v>
      </c>
      <c r="T15" s="37">
        <f t="shared" si="5"/>
        <v>131.5</v>
      </c>
      <c r="U15" s="38">
        <f t="shared" si="6"/>
        <v>6.3120000000000003</v>
      </c>
      <c r="V15" s="9" t="str" cm="1">
        <f t="array" ref="V15">_xlfn.XLOOKUP(HsgLista[[#This Row],[Helyiség kategória kód]], _KatKódok, Hasznos_e)</f>
        <v>Hasznos</v>
      </c>
      <c r="W15" s="55" t="str">
        <f t="shared" si="7"/>
        <v>50-es rúd</v>
      </c>
      <c r="X15" s="103">
        <f t="shared" si="8"/>
        <v>0.49000000000000021</v>
      </c>
      <c r="Y15" s="9" t="str" cm="1">
        <f t="array" ref="Y15">_xlfn.XLOOKUP(_xlfn.SINGLE(Burkolattípus), lábazat!$A$3:$A$17, _xlfn.XLOOKUP(_xlfn.SINGLE(Falburkolattípus), lábazat!$C$1:$U$1, lábazat!$C$3:$U$17))</f>
        <v>GUMI</v>
      </c>
      <c r="Z15" s="9"/>
      <c r="AA15" s="10" t="str">
        <v>Okt</v>
      </c>
      <c r="AB15" s="20">
        <v>663.59</v>
      </c>
      <c r="AC15" s="20">
        <v>590.0200000000001</v>
      </c>
      <c r="AD15" s="20">
        <v>752.62000000000012</v>
      </c>
      <c r="AE15" s="20">
        <v>745.7600000000001</v>
      </c>
      <c r="AF15" s="20">
        <v>538.12000000000012</v>
      </c>
      <c r="AG15" s="20">
        <v>146.01999999999998</v>
      </c>
      <c r="AH15" s="20">
        <v>414.39</v>
      </c>
      <c r="AI15" s="20">
        <v>0</v>
      </c>
      <c r="AJ15" s="54" t="s">
        <v>722</v>
      </c>
      <c r="AL15" s="6">
        <v>538.12000000000012</v>
      </c>
    </row>
    <row r="16" spans="1:38">
      <c r="A16" s="32" t="str">
        <f>LEFT(ID)</f>
        <v>O</v>
      </c>
      <c r="B16" s="33">
        <f t="shared" si="2"/>
        <v>6</v>
      </c>
      <c r="C16" s="33">
        <f t="shared" si="3"/>
        <v>2</v>
      </c>
      <c r="D16" s="9" t="s">
        <v>61</v>
      </c>
      <c r="E16" s="9" t="s">
        <v>56</v>
      </c>
      <c r="F16" s="9" t="s">
        <v>57</v>
      </c>
      <c r="G16" s="9" t="s">
        <v>58</v>
      </c>
      <c r="H16" s="9" t="s">
        <v>62</v>
      </c>
      <c r="I16" s="9" t="s">
        <v>21</v>
      </c>
      <c r="J16" s="34">
        <v>52.74</v>
      </c>
      <c r="K16" s="35">
        <v>29.11</v>
      </c>
      <c r="L16" s="35">
        <v>3.03</v>
      </c>
      <c r="M16" s="35">
        <v>2.5</v>
      </c>
      <c r="N16" s="9" t="s">
        <v>50</v>
      </c>
      <c r="O16" s="9" t="s">
        <v>60</v>
      </c>
      <c r="P16" s="9" t="s">
        <v>51</v>
      </c>
      <c r="Q16" s="34">
        <v>2.13</v>
      </c>
      <c r="R16" s="34">
        <v>0</v>
      </c>
      <c r="S16" s="36">
        <f t="shared" si="4"/>
        <v>70.64500000000001</v>
      </c>
      <c r="T16" s="37">
        <f t="shared" si="5"/>
        <v>131.85</v>
      </c>
      <c r="U16" s="38">
        <f t="shared" si="6"/>
        <v>6.3288000000000002</v>
      </c>
      <c r="V16" s="9" t="str" cm="1">
        <f t="array" ref="V16">_xlfn.XLOOKUP(HsgLista[[#This Row],[Helyiség kategória kód]], _KatKódok, Hasznos_e)</f>
        <v>Hasznos</v>
      </c>
      <c r="W16" s="55" t="str">
        <f t="shared" si="7"/>
        <v>100-as rúd</v>
      </c>
      <c r="X16" s="103">
        <f t="shared" si="8"/>
        <v>0.5299999999999998</v>
      </c>
      <c r="Y16" s="9" t="str" cm="1">
        <f t="array" ref="Y16">_xlfn.XLOOKUP(_xlfn.SINGLE(Burkolattípus), lábazat!$A$3:$A$17, _xlfn.XLOOKUP(_xlfn.SINGLE(Falburkolattípus), lábazat!$C$1:$U$1, lábazat!$C$3:$U$17))</f>
        <v>GUMI</v>
      </c>
      <c r="Z16" s="9"/>
      <c r="AA16" s="10" t="str">
        <v>Spec</v>
      </c>
      <c r="AB16" s="20">
        <v>0</v>
      </c>
      <c r="AC16" s="20">
        <v>0</v>
      </c>
      <c r="AD16" s="20">
        <v>0</v>
      </c>
      <c r="AE16" s="20">
        <v>0</v>
      </c>
      <c r="AF16" s="20">
        <v>0</v>
      </c>
      <c r="AG16" s="20">
        <v>482.59</v>
      </c>
      <c r="AH16" s="20">
        <v>35.39</v>
      </c>
      <c r="AI16" s="20">
        <v>0</v>
      </c>
      <c r="AJ16" s="54" t="s">
        <v>722</v>
      </c>
      <c r="AL16" s="6">
        <v>0</v>
      </c>
    </row>
    <row r="17" spans="1:45">
      <c r="A17" s="32" t="str">
        <f>LEFT(ID)</f>
        <v>K</v>
      </c>
      <c r="B17" s="33">
        <f t="shared" si="2"/>
        <v>1</v>
      </c>
      <c r="C17" s="33">
        <f t="shared" si="3"/>
        <v>1</v>
      </c>
      <c r="D17" s="9" t="s">
        <v>63</v>
      </c>
      <c r="E17" s="9" t="s">
        <v>64</v>
      </c>
      <c r="F17" s="9" t="s">
        <v>65</v>
      </c>
      <c r="G17" s="9" t="s">
        <v>66</v>
      </c>
      <c r="H17" s="9" t="s">
        <v>67</v>
      </c>
      <c r="I17" s="9" t="s">
        <v>21</v>
      </c>
      <c r="J17" s="34">
        <v>39.71</v>
      </c>
      <c r="K17" s="35">
        <v>26.19</v>
      </c>
      <c r="L17" s="35">
        <v>3.01</v>
      </c>
      <c r="M17" s="35">
        <v>2.5</v>
      </c>
      <c r="N17" s="9" t="s">
        <v>22</v>
      </c>
      <c r="O17" s="9" t="s">
        <v>29</v>
      </c>
      <c r="P17" s="9" t="s">
        <v>68</v>
      </c>
      <c r="Q17" s="34">
        <v>9.14</v>
      </c>
      <c r="R17" s="34">
        <v>3.68</v>
      </c>
      <c r="S17" s="36">
        <f t="shared" si="4"/>
        <v>52.655000000000008</v>
      </c>
      <c r="T17" s="37">
        <f t="shared" si="5"/>
        <v>99.275000000000006</v>
      </c>
      <c r="U17" s="38">
        <f t="shared" si="6"/>
        <v>4.7652000000000001</v>
      </c>
      <c r="V17" s="9" t="str" cm="1">
        <f t="array" ref="V17">_xlfn.XLOOKUP(HsgLista[[#This Row],[Helyiség kategória kód]], _KatKódok, Hasznos_e)</f>
        <v>Egyéb</v>
      </c>
      <c r="W17" s="55" t="str">
        <f t="shared" si="7"/>
        <v>100-as rúd</v>
      </c>
      <c r="X17" s="103">
        <f t="shared" si="8"/>
        <v>0.50999999999999979</v>
      </c>
      <c r="Y17" s="9" t="str" cm="1">
        <f t="array" ref="Y17">_xlfn.XLOOKUP(_xlfn.SINGLE(Burkolattípus), lábazat!$A$3:$A$17, _xlfn.XLOOKUP(_xlfn.SINGLE(Falburkolattípus), lábazat!$C$1:$U$1, lábazat!$C$3:$U$17))</f>
        <v>nincs</v>
      </c>
      <c r="Z17" s="9"/>
      <c r="AA17" s="20"/>
      <c r="AB17" s="3"/>
      <c r="AC17" s="20"/>
      <c r="AD17" s="20"/>
      <c r="AF17" s="20"/>
      <c r="AG17" s="20"/>
      <c r="AH17" s="20"/>
      <c r="AI17" s="20"/>
      <c r="AJ17" s="20"/>
    </row>
    <row r="18" spans="1:45">
      <c r="A18" s="32" t="str">
        <f>LEFT(ID)</f>
        <v>K</v>
      </c>
      <c r="B18" s="33">
        <f t="shared" si="2"/>
        <v>1</v>
      </c>
      <c r="C18" s="33">
        <f t="shared" si="3"/>
        <v>23</v>
      </c>
      <c r="D18" s="9" t="s">
        <v>69</v>
      </c>
      <c r="E18" s="9" t="s">
        <v>70</v>
      </c>
      <c r="F18" s="9" t="s">
        <v>65</v>
      </c>
      <c r="G18" s="9" t="s">
        <v>66</v>
      </c>
      <c r="H18" s="9" t="s">
        <v>71</v>
      </c>
      <c r="I18" s="9" t="s">
        <v>21</v>
      </c>
      <c r="J18" s="34">
        <v>4.9800000000000004</v>
      </c>
      <c r="K18" s="35">
        <v>10.220000000000001</v>
      </c>
      <c r="L18" s="35">
        <v>3.01</v>
      </c>
      <c r="M18" s="35">
        <v>2.7</v>
      </c>
      <c r="N18" s="9" t="s">
        <v>50</v>
      </c>
      <c r="O18" s="9" t="s">
        <v>60</v>
      </c>
      <c r="P18" s="9" t="s">
        <v>72</v>
      </c>
      <c r="Q18" s="34">
        <v>1.86</v>
      </c>
      <c r="R18" s="34">
        <v>1.72</v>
      </c>
      <c r="S18" s="36">
        <f t="shared" si="4"/>
        <v>24.014000000000006</v>
      </c>
      <c r="T18" s="37">
        <f t="shared" si="5"/>
        <v>13.446000000000002</v>
      </c>
      <c r="U18" s="38">
        <f t="shared" si="6"/>
        <v>0.59760000000000002</v>
      </c>
      <c r="V18" s="9" t="str" cm="1">
        <f t="array" ref="V18">_xlfn.XLOOKUP(HsgLista[[#This Row],[Helyiség kategória kód]], _KatKódok, Hasznos_e)</f>
        <v>Egyéb</v>
      </c>
      <c r="W18" s="55" t="str">
        <f t="shared" si="7"/>
        <v>50-es rúd</v>
      </c>
      <c r="X18" s="103">
        <f t="shared" si="8"/>
        <v>0.30999999999999961</v>
      </c>
      <c r="Y18" s="9" t="e" cm="1">
        <f t="array" ref="Y18">_xlfn.XLOOKUP(_xlfn.SINGLE(Burkolattípus), lábazat!$A$3:$A$17, _xlfn.XLOOKUP(_xlfn.SINGLE(Falburkolattípus), lábazat!$C$1:$U$1, lábazat!$C$3:$U$17))</f>
        <v>#N/A</v>
      </c>
      <c r="Z18" s="9"/>
      <c r="AA18" s="63" t="s">
        <v>664</v>
      </c>
      <c r="AB18" s="6" cm="1">
        <f t="array" ref="AB18:AI18">_xlfn.XLOOKUP(AA18,_xlfn.ANCHORARRAY(AA4),_xlfn.ANCHORARRAY(AB4))</f>
        <v>20.86</v>
      </c>
      <c r="AC18" s="6">
        <v>20.86</v>
      </c>
      <c r="AD18" s="6">
        <v>21.259999999999998</v>
      </c>
      <c r="AE18" s="6">
        <v>21.67</v>
      </c>
      <c r="AF18" s="6">
        <v>20.86</v>
      </c>
      <c r="AG18" s="6">
        <v>20.86</v>
      </c>
      <c r="AH18" s="6">
        <v>20.86</v>
      </c>
      <c r="AI18" s="6">
        <v>36.769999999999996</v>
      </c>
      <c r="AL18" s="71" cm="1">
        <f t="array" ref="AL18">_xlfn.XLOOKUP(AA18,_xlfn.ANCHORARRAY(AA4),_xlfn.XLOOKUP(AL3,_xlfn.ANCHORARRAY(AB3),_xlfn.ANCHORARRAY(AB4)))</f>
        <v>20.86</v>
      </c>
    </row>
    <row r="19" spans="1:45">
      <c r="A19" s="32" t="str">
        <f>LEFT(ID)</f>
        <v>O</v>
      </c>
      <c r="B19" s="33">
        <f t="shared" si="2"/>
        <v>0</v>
      </c>
      <c r="C19" s="33">
        <f t="shared" si="3"/>
        <v>1</v>
      </c>
      <c r="D19" s="9" t="s">
        <v>73</v>
      </c>
      <c r="E19" s="9" t="s">
        <v>74</v>
      </c>
      <c r="F19" s="9" t="s">
        <v>75</v>
      </c>
      <c r="G19" s="9" t="s">
        <v>76</v>
      </c>
      <c r="H19" s="9" t="s">
        <v>67</v>
      </c>
      <c r="I19" s="9" t="s">
        <v>21</v>
      </c>
      <c r="J19" s="34">
        <v>486.36</v>
      </c>
      <c r="K19" s="35">
        <v>119.9</v>
      </c>
      <c r="L19" s="35">
        <v>4.03</v>
      </c>
      <c r="M19" s="35">
        <v>3.3</v>
      </c>
      <c r="N19" s="9" t="s">
        <v>77</v>
      </c>
      <c r="O19" s="9" t="s">
        <v>78</v>
      </c>
      <c r="P19" s="9" t="s">
        <v>79</v>
      </c>
      <c r="Q19" s="34">
        <v>28.96</v>
      </c>
      <c r="R19" s="34">
        <v>0</v>
      </c>
      <c r="S19" s="36">
        <f t="shared" si="4"/>
        <v>366.71000000000004</v>
      </c>
      <c r="T19" s="37">
        <f t="shared" si="5"/>
        <v>1604.9880000000001</v>
      </c>
      <c r="U19" s="38">
        <f t="shared" si="6"/>
        <v>58.363199999999999</v>
      </c>
      <c r="V19" s="9" t="str" cm="1">
        <f t="array" ref="V19">_xlfn.XLOOKUP(HsgLista[[#This Row],[Helyiség kategória kód]], _KatKódok, Hasznos_e)</f>
        <v>Egyéb</v>
      </c>
      <c r="W19" s="55" t="str">
        <f t="shared" si="7"/>
        <v>100-as rúd</v>
      </c>
      <c r="X19" s="103">
        <f t="shared" si="8"/>
        <v>0.73000000000000043</v>
      </c>
      <c r="Y19" s="9" t="e" cm="1">
        <f t="array" ref="Y19">_xlfn.XLOOKUP(_xlfn.SINGLE(Burkolattípus), lábazat!$A$3:$A$17, _xlfn.XLOOKUP(_xlfn.SINGLE(Falburkolattípus), lábazat!$C$1:$U$1, lábazat!$C$3:$U$17))</f>
        <v>#N/A</v>
      </c>
      <c r="Z19" s="9"/>
      <c r="AA19" s="20"/>
      <c r="AB19" s="39"/>
      <c r="AC19" s="5"/>
      <c r="AE19" s="9"/>
      <c r="AF19" s="9"/>
      <c r="AL19" s="6" cm="1">
        <f t="array" ref="AL19">_xlfn.XLOOKUP(4,_Szintek, _xlfn.XLOOKUP("Gép1",_KatKódok,_Területek))</f>
        <v>20.86</v>
      </c>
    </row>
    <row r="20" spans="1:45">
      <c r="A20" s="32" t="str">
        <f>LEFT(ID)</f>
        <v>O</v>
      </c>
      <c r="B20" s="33">
        <f t="shared" si="2"/>
        <v>1</v>
      </c>
      <c r="C20" s="33">
        <f t="shared" si="3"/>
        <v>1</v>
      </c>
      <c r="D20" s="9" t="s">
        <v>80</v>
      </c>
      <c r="E20" s="9" t="s">
        <v>81</v>
      </c>
      <c r="F20" s="9" t="s">
        <v>75</v>
      </c>
      <c r="G20" s="9" t="s">
        <v>76</v>
      </c>
      <c r="H20" s="9" t="s">
        <v>67</v>
      </c>
      <c r="I20" s="9" t="s">
        <v>21</v>
      </c>
      <c r="J20" s="34">
        <v>227.26</v>
      </c>
      <c r="K20" s="35">
        <v>125.43</v>
      </c>
      <c r="L20" s="35">
        <v>3.03</v>
      </c>
      <c r="M20" s="35">
        <v>2.8</v>
      </c>
      <c r="N20" s="9" t="s">
        <v>50</v>
      </c>
      <c r="O20" s="9" t="s">
        <v>78</v>
      </c>
      <c r="P20" s="9" t="s">
        <v>82</v>
      </c>
      <c r="Q20" s="34">
        <v>37.979999999999997</v>
      </c>
      <c r="R20" s="34">
        <v>3.68</v>
      </c>
      <c r="S20" s="36">
        <f t="shared" si="4"/>
        <v>309.54399999999998</v>
      </c>
      <c r="T20" s="37">
        <f t="shared" si="5"/>
        <v>636.32799999999997</v>
      </c>
      <c r="U20" s="38">
        <f t="shared" si="6"/>
        <v>27.2712</v>
      </c>
      <c r="V20" s="9" t="str" cm="1">
        <f t="array" ref="V20">_xlfn.XLOOKUP(HsgLista[[#This Row],[Helyiség kategória kód]], _KatKódok, Hasznos_e)</f>
        <v>Egyéb</v>
      </c>
      <c r="W20" s="55" t="str">
        <f t="shared" si="7"/>
        <v>25-ös rúd</v>
      </c>
      <c r="X20" s="103">
        <f t="shared" si="8"/>
        <v>0.22999999999999998</v>
      </c>
      <c r="Y20" s="9" t="e" cm="1">
        <f t="array" ref="Y20">_xlfn.XLOOKUP(_xlfn.SINGLE(Burkolattípus), lábazat!$A$3:$A$17, _xlfn.XLOOKUP(_xlfn.SINGLE(Falburkolattípus), lábazat!$C$1:$U$1, lábazat!$C$3:$U$17))</f>
        <v>#N/A</v>
      </c>
      <c r="Z20" s="9"/>
      <c r="AA20" s="58">
        <v>1</v>
      </c>
      <c r="AB20" s="39"/>
      <c r="AC20" s="8" t="s">
        <v>5</v>
      </c>
      <c r="AE20" s="57">
        <v>0.25</v>
      </c>
      <c r="AF20" s="9"/>
      <c r="AG20" s="51" t="s">
        <v>741</v>
      </c>
      <c r="AH20" s="52" t="s">
        <v>731</v>
      </c>
      <c r="AI20" s="59" t="s">
        <v>738</v>
      </c>
      <c r="AJ20" s="41"/>
      <c r="AL20" s="6" cm="1">
        <f t="array" ref="AL20">_xlfn.XLOOKUP("Gép1",_KatKódok, _xlfn.XLOOKUP(4,_Szintek,_Területek))</f>
        <v>20.86</v>
      </c>
    </row>
    <row r="21" spans="1:45">
      <c r="A21" s="32" t="str">
        <f>LEFT(ID)</f>
        <v>O</v>
      </c>
      <c r="B21" s="33">
        <f t="shared" si="2"/>
        <v>2</v>
      </c>
      <c r="C21" s="33">
        <f t="shared" si="3"/>
        <v>1</v>
      </c>
      <c r="D21" s="9" t="s">
        <v>83</v>
      </c>
      <c r="E21" s="9" t="s">
        <v>81</v>
      </c>
      <c r="F21" s="9" t="s">
        <v>75</v>
      </c>
      <c r="G21" s="9" t="s">
        <v>76</v>
      </c>
      <c r="H21" s="9" t="s">
        <v>67</v>
      </c>
      <c r="I21" s="9" t="s">
        <v>21</v>
      </c>
      <c r="J21" s="34">
        <v>246.06</v>
      </c>
      <c r="K21" s="35">
        <v>130.84</v>
      </c>
      <c r="L21" s="35">
        <v>3.03</v>
      </c>
      <c r="M21" s="35">
        <v>2.8</v>
      </c>
      <c r="N21" s="9" t="s">
        <v>77</v>
      </c>
      <c r="O21" s="9" t="s">
        <v>78</v>
      </c>
      <c r="P21" s="9" t="s">
        <v>84</v>
      </c>
      <c r="Q21" s="34">
        <v>28.29</v>
      </c>
      <c r="R21" s="34">
        <v>0</v>
      </c>
      <c r="S21" s="36">
        <f t="shared" si="4"/>
        <v>338.06199999999995</v>
      </c>
      <c r="T21" s="37">
        <f t="shared" si="5"/>
        <v>688.96799999999996</v>
      </c>
      <c r="U21" s="38">
        <f t="shared" si="6"/>
        <v>29.527200000000004</v>
      </c>
      <c r="V21" s="9" t="str" cm="1">
        <f t="array" ref="V21">_xlfn.XLOOKUP(HsgLista[[#This Row],[Helyiség kategória kód]], _KatKódok, Hasznos_e)</f>
        <v>Egyéb</v>
      </c>
      <c r="W21" s="55" t="str">
        <f t="shared" si="7"/>
        <v>25-ös rúd</v>
      </c>
      <c r="X21" s="103">
        <f t="shared" si="8"/>
        <v>0.22999999999999998</v>
      </c>
      <c r="Y21" s="9" t="e" cm="1">
        <f t="array" ref="Y21">_xlfn.XLOOKUP(_xlfn.SINGLE(Burkolattípus), lábazat!$A$3:$A$17, _xlfn.XLOOKUP(_xlfn.SINGLE(Falburkolattípus), lábazat!$C$1:$U$1, lábazat!$C$3:$U$17))</f>
        <v>#N/A</v>
      </c>
      <c r="Z21" s="9"/>
      <c r="AA21" s="49" t="s">
        <v>717</v>
      </c>
      <c r="AB21" s="39"/>
      <c r="AC21" s="68">
        <f>SUM(Terület)</f>
        <v>20544.619999999988</v>
      </c>
      <c r="AE21" s="70" t="str">
        <f>_xlfn.XLOOKUP(AE20, R_hossz, R_típ,"?!",1)</f>
        <v>25-ös rúd</v>
      </c>
      <c r="AF21" s="9"/>
      <c r="AG21" s="51">
        <v>99</v>
      </c>
      <c r="AH21" s="50" t="s">
        <v>740</v>
      </c>
      <c r="AI21" s="60">
        <f t="shared" ref="AI21:AI27" si="9">ROUNDUP(SUMIFS(Terület, Rúdtípus, _xlfn.SINGLE(R_típ)),0)</f>
        <v>0</v>
      </c>
      <c r="AJ21" s="41"/>
      <c r="AL21" s="9" cm="1">
        <f t="array" ref="AL21:AS21">_xlfn.XLOOKUP("Gép1",_KatKódok,_Területek)</f>
        <v>20.86</v>
      </c>
      <c r="AM21" s="9">
        <v>20.86</v>
      </c>
      <c r="AN21" s="9">
        <v>21.259999999999998</v>
      </c>
      <c r="AO21" s="9">
        <v>21.67</v>
      </c>
      <c r="AP21" s="9">
        <v>20.86</v>
      </c>
      <c r="AQ21" s="9">
        <v>20.86</v>
      </c>
      <c r="AR21" s="9">
        <v>20.86</v>
      </c>
      <c r="AS21" s="9">
        <v>36.769999999999996</v>
      </c>
    </row>
    <row r="22" spans="1:45">
      <c r="A22" s="32" t="str">
        <f>LEFT(ID)</f>
        <v>O</v>
      </c>
      <c r="B22" s="33">
        <f t="shared" si="2"/>
        <v>2</v>
      </c>
      <c r="C22" s="33">
        <f t="shared" si="3"/>
        <v>43</v>
      </c>
      <c r="D22" s="9" t="s">
        <v>85</v>
      </c>
      <c r="E22" s="9" t="s">
        <v>86</v>
      </c>
      <c r="F22" s="9" t="s">
        <v>75</v>
      </c>
      <c r="G22" s="9" t="s">
        <v>76</v>
      </c>
      <c r="H22" s="9" t="s">
        <v>87</v>
      </c>
      <c r="I22" s="9" t="s">
        <v>21</v>
      </c>
      <c r="J22" s="34">
        <v>9.2799999999999994</v>
      </c>
      <c r="K22" s="35">
        <v>12.62</v>
      </c>
      <c r="L22" s="35">
        <v>3.03</v>
      </c>
      <c r="M22" s="35">
        <v>3</v>
      </c>
      <c r="O22" s="9" t="s">
        <v>88</v>
      </c>
      <c r="P22" s="9" t="s">
        <v>89</v>
      </c>
      <c r="Q22" s="34">
        <v>1.86</v>
      </c>
      <c r="R22" s="34">
        <v>4.22</v>
      </c>
      <c r="S22" s="36">
        <f t="shared" si="4"/>
        <v>31.78</v>
      </c>
      <c r="T22" s="37">
        <f t="shared" si="5"/>
        <v>27.839999999999996</v>
      </c>
      <c r="U22" s="38">
        <f t="shared" si="6"/>
        <v>1.1135999999999999</v>
      </c>
      <c r="V22" s="9" t="str" cm="1">
        <f t="array" ref="V22">_xlfn.XLOOKUP(HsgLista[[#This Row],[Helyiség kategória kód]], _KatKódok, Hasznos_e)</f>
        <v>Egyéb</v>
      </c>
      <c r="W22" s="55" t="str">
        <f t="shared" si="7"/>
        <v>Nem kell</v>
      </c>
      <c r="X22" s="103">
        <f t="shared" si="8"/>
        <v>2.9999999999999805E-2</v>
      </c>
      <c r="Y22" s="9" t="str" cm="1">
        <f t="array" ref="Y22">_xlfn.XLOOKUP(_xlfn.SINGLE(Burkolattípus), lábazat!$A$3:$A$17, _xlfn.XLOOKUP(_xlfn.SINGLE(Falburkolattípus), lábazat!$C$1:$U$1, lábazat!$C$3:$U$17))</f>
        <v>PVC</v>
      </c>
      <c r="Z22" s="9"/>
      <c r="AA22" s="65">
        <f>COUNTIFS(Szint, AA20, HelyiségNév, AA21) / COUNTIFS(Szint, AA20)</f>
        <v>0.13235294117647059</v>
      </c>
      <c r="AB22" s="39"/>
      <c r="AC22" s="8" t="s">
        <v>31</v>
      </c>
      <c r="AE22" s="9"/>
      <c r="AF22" s="9"/>
      <c r="AG22" s="51">
        <v>2</v>
      </c>
      <c r="AH22" s="50" t="s">
        <v>737</v>
      </c>
      <c r="AI22" s="60">
        <f t="shared" si="9"/>
        <v>573</v>
      </c>
      <c r="AJ22" s="41"/>
      <c r="AL22" s="41"/>
    </row>
    <row r="23" spans="1:45">
      <c r="A23" s="32" t="str">
        <f>LEFT(ID)</f>
        <v>O</v>
      </c>
      <c r="B23" s="33">
        <f t="shared" si="2"/>
        <v>2</v>
      </c>
      <c r="C23" s="33">
        <f t="shared" si="3"/>
        <v>44</v>
      </c>
      <c r="D23" s="9" t="s">
        <v>90</v>
      </c>
      <c r="E23" s="9" t="s">
        <v>86</v>
      </c>
      <c r="F23" s="9" t="s">
        <v>75</v>
      </c>
      <c r="G23" s="9" t="s">
        <v>76</v>
      </c>
      <c r="H23" s="9" t="s">
        <v>87</v>
      </c>
      <c r="I23" s="9" t="s">
        <v>21</v>
      </c>
      <c r="J23" s="34">
        <v>9.2799999999999994</v>
      </c>
      <c r="K23" s="35">
        <v>12.62</v>
      </c>
      <c r="L23" s="35">
        <v>3.03</v>
      </c>
      <c r="M23" s="35">
        <v>3</v>
      </c>
      <c r="O23" s="9" t="s">
        <v>88</v>
      </c>
      <c r="P23" s="9" t="s">
        <v>89</v>
      </c>
      <c r="Q23" s="34">
        <v>1.86</v>
      </c>
      <c r="R23" s="34">
        <v>4.22</v>
      </c>
      <c r="S23" s="36">
        <f t="shared" si="4"/>
        <v>31.78</v>
      </c>
      <c r="T23" s="37">
        <f t="shared" si="5"/>
        <v>27.839999999999996</v>
      </c>
      <c r="U23" s="38">
        <f t="shared" si="6"/>
        <v>1.1135999999999999</v>
      </c>
      <c r="V23" s="9" t="str" cm="1">
        <f t="array" ref="V23">_xlfn.XLOOKUP(HsgLista[[#This Row],[Helyiség kategória kód]], _KatKódok, Hasznos_e)</f>
        <v>Egyéb</v>
      </c>
      <c r="W23" s="55" t="str">
        <f t="shared" si="7"/>
        <v>Nem kell</v>
      </c>
      <c r="X23" s="103">
        <f t="shared" si="8"/>
        <v>2.9999999999999805E-2</v>
      </c>
      <c r="Y23" s="9" t="str" cm="1">
        <f t="array" ref="Y23">_xlfn.XLOOKUP(_xlfn.SINGLE(Burkolattípus), lábazat!$A$3:$A$17, _xlfn.XLOOKUP(_xlfn.SINGLE(Falburkolattípus), lábazat!$C$1:$U$1, lábazat!$C$3:$U$17))</f>
        <v>PVC</v>
      </c>
      <c r="Z23" s="9"/>
      <c r="AA23" s="66">
        <f>COUNTIFS(Szint, AA20, HelyiségNév, AA21)</f>
        <v>9</v>
      </c>
      <c r="AB23" s="39"/>
      <c r="AC23" s="69">
        <f>COUNTA(D4:D724)</f>
        <v>721</v>
      </c>
      <c r="AE23" s="9"/>
      <c r="AF23" s="9"/>
      <c r="AG23" s="51">
        <v>1</v>
      </c>
      <c r="AH23" s="50" t="s">
        <v>736</v>
      </c>
      <c r="AI23" s="60">
        <f t="shared" si="9"/>
        <v>4776</v>
      </c>
      <c r="AJ23" s="41"/>
      <c r="AL23" s="41" cm="1">
        <f t="array" ref="AL23:AL35">_xlfn.XLOOKUP(4,_Szintek,_Területek)</f>
        <v>0</v>
      </c>
    </row>
    <row r="24" spans="1:45">
      <c r="A24" s="32" t="str">
        <f>LEFT(ID)</f>
        <v>O</v>
      </c>
      <c r="B24" s="33">
        <f t="shared" si="2"/>
        <v>3</v>
      </c>
      <c r="C24" s="33">
        <f t="shared" si="3"/>
        <v>1</v>
      </c>
      <c r="D24" s="9" t="s">
        <v>91</v>
      </c>
      <c r="E24" s="9" t="s">
        <v>81</v>
      </c>
      <c r="F24" s="9" t="s">
        <v>75</v>
      </c>
      <c r="G24" s="9" t="s">
        <v>76</v>
      </c>
      <c r="H24" s="9" t="s">
        <v>67</v>
      </c>
      <c r="I24" s="9" t="s">
        <v>21</v>
      </c>
      <c r="J24" s="34">
        <v>334.32</v>
      </c>
      <c r="K24" s="35">
        <v>135.26</v>
      </c>
      <c r="L24" s="35">
        <v>3.03</v>
      </c>
      <c r="M24" s="35">
        <v>2.8</v>
      </c>
      <c r="N24" s="9" t="s">
        <v>77</v>
      </c>
      <c r="O24" s="9" t="s">
        <v>78</v>
      </c>
      <c r="P24" s="9" t="s">
        <v>92</v>
      </c>
      <c r="Q24" s="34">
        <v>49.61</v>
      </c>
      <c r="R24" s="34">
        <v>0</v>
      </c>
      <c r="S24" s="36">
        <f t="shared" si="4"/>
        <v>329.11799999999994</v>
      </c>
      <c r="T24" s="37">
        <f t="shared" si="5"/>
        <v>936.09599999999989</v>
      </c>
      <c r="U24" s="38">
        <f t="shared" si="6"/>
        <v>40.118400000000001</v>
      </c>
      <c r="V24" s="9" t="str" cm="1">
        <f t="array" ref="V24">_xlfn.XLOOKUP(HsgLista[[#This Row],[Helyiség kategória kód]], _KatKódok, Hasznos_e)</f>
        <v>Egyéb</v>
      </c>
      <c r="W24" s="55" t="str">
        <f t="shared" si="7"/>
        <v>25-ös rúd</v>
      </c>
      <c r="X24" s="103">
        <f t="shared" si="8"/>
        <v>0.22999999999999998</v>
      </c>
      <c r="Y24" s="9" t="e" cm="1">
        <f t="array" ref="Y24">_xlfn.XLOOKUP(_xlfn.SINGLE(Burkolattípus), lábazat!$A$3:$A$17, _xlfn.XLOOKUP(_xlfn.SINGLE(Falburkolattípus), lábazat!$C$1:$U$1, lábazat!$C$3:$U$17))</f>
        <v>#N/A</v>
      </c>
      <c r="Z24" s="9"/>
      <c r="AA24" s="65">
        <f>SUMIFS(Terület, HelyiségNév, AA21, Szint, AA20) / SUMIFS(Terület, Szint, AA20)</f>
        <v>0.23718062099017542</v>
      </c>
      <c r="AB24" s="39"/>
      <c r="AC24" s="8" t="s">
        <v>721</v>
      </c>
      <c r="AE24" s="9"/>
      <c r="AF24" s="9"/>
      <c r="AG24" s="51">
        <v>0.5</v>
      </c>
      <c r="AH24" s="50" t="s">
        <v>735</v>
      </c>
      <c r="AI24" s="60">
        <f t="shared" si="9"/>
        <v>6228</v>
      </c>
      <c r="AJ24" s="41"/>
      <c r="AL24" s="41">
        <v>1134.5300000000002</v>
      </c>
    </row>
    <row r="25" spans="1:45">
      <c r="A25" s="32" t="str">
        <f>LEFT(ID)</f>
        <v>O</v>
      </c>
      <c r="B25" s="33">
        <f t="shared" si="2"/>
        <v>3</v>
      </c>
      <c r="C25" s="33">
        <f t="shared" si="3"/>
        <v>83</v>
      </c>
      <c r="D25" s="9" t="s">
        <v>93</v>
      </c>
      <c r="E25" s="9" t="s">
        <v>86</v>
      </c>
      <c r="F25" s="9" t="s">
        <v>75</v>
      </c>
      <c r="G25" s="9" t="s">
        <v>76</v>
      </c>
      <c r="H25" s="9" t="s">
        <v>87</v>
      </c>
      <c r="I25" s="9" t="s">
        <v>21</v>
      </c>
      <c r="J25" s="34">
        <v>15.66</v>
      </c>
      <c r="K25" s="35">
        <v>17.16</v>
      </c>
      <c r="L25" s="35">
        <v>3.03</v>
      </c>
      <c r="M25" s="35">
        <v>3</v>
      </c>
      <c r="O25" s="9" t="s">
        <v>88</v>
      </c>
      <c r="P25" s="9" t="s">
        <v>89</v>
      </c>
      <c r="Q25" s="34">
        <v>2.13</v>
      </c>
      <c r="R25" s="34">
        <v>0</v>
      </c>
      <c r="S25" s="36">
        <f t="shared" si="4"/>
        <v>49.35</v>
      </c>
      <c r="T25" s="37">
        <f t="shared" si="5"/>
        <v>46.980000000000004</v>
      </c>
      <c r="U25" s="38">
        <f t="shared" si="6"/>
        <v>1.8792000000000002</v>
      </c>
      <c r="V25" s="9" t="str" cm="1">
        <f t="array" ref="V25">_xlfn.XLOOKUP(HsgLista[[#This Row],[Helyiség kategória kód]], _KatKódok, Hasznos_e)</f>
        <v>Egyéb</v>
      </c>
      <c r="W25" s="55" t="str">
        <f t="shared" si="7"/>
        <v>Nem kell</v>
      </c>
      <c r="X25" s="103">
        <f t="shared" si="8"/>
        <v>2.9999999999999805E-2</v>
      </c>
      <c r="Y25" s="9" t="str" cm="1">
        <f t="array" ref="Y25">_xlfn.XLOOKUP(_xlfn.SINGLE(Burkolattípus), lábazat!$A$3:$A$17, _xlfn.XLOOKUP(_xlfn.SINGLE(Falburkolattípus), lábazat!$C$1:$U$1, lábazat!$C$3:$U$17))</f>
        <v>PVC</v>
      </c>
      <c r="Z25" s="9"/>
      <c r="AA25" s="67">
        <f>SUMIFS(Terület, Szint, AA20, HelyiségNév, AA21)</f>
        <v>590.0200000000001</v>
      </c>
      <c r="AB25" s="39"/>
      <c r="AC25" s="69">
        <f>COUNTA($D$4:$D$724)-COUNTA($I$4:$I$724)</f>
        <v>64</v>
      </c>
      <c r="AE25" s="9"/>
      <c r="AF25" s="9"/>
      <c r="AG25" s="51">
        <v>0.25</v>
      </c>
      <c r="AH25" s="50" t="s">
        <v>734</v>
      </c>
      <c r="AI25" s="60">
        <f t="shared" si="9"/>
        <v>808</v>
      </c>
      <c r="AJ25" s="41"/>
      <c r="AL25" s="41">
        <v>63.46</v>
      </c>
    </row>
    <row r="26" spans="1:45">
      <c r="A26" s="32" t="str">
        <f>LEFT(ID)</f>
        <v>O</v>
      </c>
      <c r="B26" s="33">
        <f t="shared" si="2"/>
        <v>3</v>
      </c>
      <c r="C26" s="33">
        <f t="shared" si="3"/>
        <v>84</v>
      </c>
      <c r="D26" s="9" t="s">
        <v>94</v>
      </c>
      <c r="E26" s="9" t="s">
        <v>86</v>
      </c>
      <c r="F26" s="9" t="s">
        <v>75</v>
      </c>
      <c r="G26" s="9" t="s">
        <v>76</v>
      </c>
      <c r="H26" s="9" t="s">
        <v>87</v>
      </c>
      <c r="I26" s="9" t="s">
        <v>21</v>
      </c>
      <c r="J26" s="34">
        <v>14.76</v>
      </c>
      <c r="K26" s="35">
        <v>16.850000000000001</v>
      </c>
      <c r="L26" s="35">
        <v>3.03</v>
      </c>
      <c r="M26" s="35">
        <v>3</v>
      </c>
      <c r="O26" s="9" t="s">
        <v>88</v>
      </c>
      <c r="P26" s="9" t="s">
        <v>89</v>
      </c>
      <c r="Q26" s="34">
        <v>2.12</v>
      </c>
      <c r="R26" s="34">
        <v>0</v>
      </c>
      <c r="S26" s="36">
        <f t="shared" si="4"/>
        <v>48.430000000000007</v>
      </c>
      <c r="T26" s="37">
        <f t="shared" si="5"/>
        <v>44.28</v>
      </c>
      <c r="U26" s="38">
        <f t="shared" si="6"/>
        <v>1.7712000000000001</v>
      </c>
      <c r="V26" s="9" t="str" cm="1">
        <f t="array" ref="V26">_xlfn.XLOOKUP(HsgLista[[#This Row],[Helyiség kategória kód]], _KatKódok, Hasznos_e)</f>
        <v>Egyéb</v>
      </c>
      <c r="W26" s="55" t="str">
        <f t="shared" si="7"/>
        <v>Nem kell</v>
      </c>
      <c r="X26" s="103">
        <f t="shared" si="8"/>
        <v>2.9999999999999805E-2</v>
      </c>
      <c r="Y26" s="9" t="str" cm="1">
        <f t="array" ref="Y26">_xlfn.XLOOKUP(_xlfn.SINGLE(Burkolattípus), lábazat!$A$3:$A$17, _xlfn.XLOOKUP(_xlfn.SINGLE(Falburkolattípus), lábazat!$C$1:$U$1, lábazat!$C$3:$U$17))</f>
        <v>PVC</v>
      </c>
      <c r="Z26" s="9"/>
      <c r="AA26" s="9"/>
      <c r="AB26" s="39"/>
      <c r="AC26" s="5" t="s">
        <v>729</v>
      </c>
      <c r="AE26" s="9"/>
      <c r="AF26" s="9"/>
      <c r="AG26" s="51">
        <v>0.1</v>
      </c>
      <c r="AH26" s="50" t="s">
        <v>733</v>
      </c>
      <c r="AI26" s="60">
        <f t="shared" si="9"/>
        <v>1446</v>
      </c>
      <c r="AJ26" s="41"/>
      <c r="AL26" s="41">
        <v>0</v>
      </c>
    </row>
    <row r="27" spans="1:45">
      <c r="A27" s="32" t="str">
        <f>LEFT(ID)</f>
        <v>O</v>
      </c>
      <c r="B27" s="33">
        <f t="shared" si="2"/>
        <v>3</v>
      </c>
      <c r="C27" s="33">
        <f t="shared" si="3"/>
        <v>85</v>
      </c>
      <c r="D27" s="9" t="s">
        <v>95</v>
      </c>
      <c r="E27" s="9" t="s">
        <v>86</v>
      </c>
      <c r="F27" s="9" t="s">
        <v>75</v>
      </c>
      <c r="G27" s="9" t="s">
        <v>76</v>
      </c>
      <c r="H27" s="9" t="s">
        <v>87</v>
      </c>
      <c r="I27" s="9" t="s">
        <v>21</v>
      </c>
      <c r="J27" s="34">
        <v>13.86</v>
      </c>
      <c r="K27" s="35">
        <v>25.56</v>
      </c>
      <c r="L27" s="35">
        <v>3.03</v>
      </c>
      <c r="M27" s="35">
        <v>3</v>
      </c>
      <c r="O27" s="9" t="s">
        <v>88</v>
      </c>
      <c r="P27" s="9" t="s">
        <v>89</v>
      </c>
      <c r="Q27" s="34">
        <v>2.13</v>
      </c>
      <c r="R27" s="34">
        <v>0</v>
      </c>
      <c r="S27" s="36">
        <f t="shared" si="4"/>
        <v>74.55</v>
      </c>
      <c r="T27" s="37">
        <f t="shared" si="5"/>
        <v>41.58</v>
      </c>
      <c r="U27" s="38">
        <f t="shared" si="6"/>
        <v>1.6632</v>
      </c>
      <c r="V27" s="9" t="str" cm="1">
        <f t="array" ref="V27">_xlfn.XLOOKUP(HsgLista[[#This Row],[Helyiség kategória kód]], _KatKódok, Hasznos_e)</f>
        <v>Egyéb</v>
      </c>
      <c r="W27" s="55" t="str">
        <f t="shared" si="7"/>
        <v>Nem kell</v>
      </c>
      <c r="X27" s="103">
        <f t="shared" si="8"/>
        <v>2.9999999999999805E-2</v>
      </c>
      <c r="Y27" s="9" t="str" cm="1">
        <f t="array" ref="Y27">_xlfn.XLOOKUP(_xlfn.SINGLE(Burkolattípus), lábazat!$A$3:$A$17, _xlfn.XLOOKUP(_xlfn.SINGLE(Falburkolattípus), lábazat!$C$1:$U$1, lábazat!$C$3:$U$17))</f>
        <v>PVC</v>
      </c>
      <c r="Z27" s="9"/>
      <c r="AA27" s="9"/>
      <c r="AB27" s="39"/>
      <c r="AC27" s="68">
        <f>SUMIFS(Terület, Hasznosság, "Hasznos")</f>
        <v>12982.589999999997</v>
      </c>
      <c r="AD27" s="53">
        <f>SUMIFS(HsgLista[Terület], HsgLista[Hasznosság], "Hasznos")</f>
        <v>12982.589999999997</v>
      </c>
      <c r="AE27" s="9"/>
      <c r="AF27" s="9"/>
      <c r="AG27" s="51">
        <v>0.05</v>
      </c>
      <c r="AH27" s="50" t="s">
        <v>732</v>
      </c>
      <c r="AI27" s="61">
        <f t="shared" si="9"/>
        <v>6716</v>
      </c>
      <c r="AJ27" s="41"/>
      <c r="AL27" s="9">
        <v>20.86</v>
      </c>
    </row>
    <row r="28" spans="1:45">
      <c r="A28" s="32" t="str">
        <f>LEFT(ID)</f>
        <v>O</v>
      </c>
      <c r="B28" s="33">
        <f t="shared" si="2"/>
        <v>4</v>
      </c>
      <c r="C28" s="33">
        <f t="shared" si="3"/>
        <v>1</v>
      </c>
      <c r="D28" s="9" t="s">
        <v>96</v>
      </c>
      <c r="E28" s="9" t="s">
        <v>81</v>
      </c>
      <c r="F28" s="9" t="s">
        <v>75</v>
      </c>
      <c r="G28" s="9" t="s">
        <v>76</v>
      </c>
      <c r="H28" s="9" t="s">
        <v>67</v>
      </c>
      <c r="I28" s="9" t="s">
        <v>21</v>
      </c>
      <c r="J28" s="34">
        <v>233.91</v>
      </c>
      <c r="K28" s="35">
        <v>153.85</v>
      </c>
      <c r="L28" s="35">
        <v>3.03</v>
      </c>
      <c r="M28" s="35">
        <v>2.5</v>
      </c>
      <c r="N28" s="9" t="s">
        <v>77</v>
      </c>
      <c r="O28" s="9" t="s">
        <v>78</v>
      </c>
      <c r="P28" s="9" t="s">
        <v>97</v>
      </c>
      <c r="Q28" s="34">
        <v>27.5</v>
      </c>
      <c r="R28" s="34">
        <v>1.5</v>
      </c>
      <c r="S28" s="36">
        <f t="shared" si="4"/>
        <v>355.625</v>
      </c>
      <c r="T28" s="37">
        <f t="shared" si="5"/>
        <v>584.77499999999998</v>
      </c>
      <c r="U28" s="38">
        <f t="shared" si="6"/>
        <v>28.069200000000002</v>
      </c>
      <c r="V28" s="9" t="str" cm="1">
        <f t="array" ref="V28">_xlfn.XLOOKUP(HsgLista[[#This Row],[Helyiség kategória kód]], _KatKódok, Hasznos_e)</f>
        <v>Egyéb</v>
      </c>
      <c r="W28" s="55" t="str">
        <f t="shared" si="7"/>
        <v>100-as rúd</v>
      </c>
      <c r="X28" s="103">
        <f t="shared" si="8"/>
        <v>0.5299999999999998</v>
      </c>
      <c r="Y28" s="9" t="str" cm="1">
        <f t="array" ref="Y28">_xlfn.XLOOKUP(_xlfn.SINGLE(Burkolattípus), lábazat!$A$3:$A$17, _xlfn.XLOOKUP(_xlfn.SINGLE(Falburkolattípus), lábazat!$C$1:$U$1, lábazat!$C$3:$U$17))</f>
        <v>nincs</v>
      </c>
      <c r="Z28" s="9"/>
      <c r="AA28" s="41"/>
      <c r="AB28" s="39"/>
      <c r="AC28" s="41"/>
      <c r="AD28" s="41"/>
      <c r="AE28" s="41"/>
      <c r="AF28" s="41"/>
      <c r="AH28" s="41"/>
      <c r="AI28" s="41"/>
      <c r="AJ28" s="41"/>
      <c r="AL28" s="9">
        <v>403.66</v>
      </c>
    </row>
    <row r="29" spans="1:45">
      <c r="A29" s="32" t="str">
        <f>LEFT(ID)</f>
        <v>O</v>
      </c>
      <c r="B29" s="33">
        <f t="shared" si="2"/>
        <v>5</v>
      </c>
      <c r="C29" s="33">
        <f t="shared" si="3"/>
        <v>0</v>
      </c>
      <c r="D29" s="9" t="s">
        <v>98</v>
      </c>
      <c r="E29" s="9" t="s">
        <v>81</v>
      </c>
      <c r="F29" s="9" t="s">
        <v>75</v>
      </c>
      <c r="G29" s="9" t="s">
        <v>76</v>
      </c>
      <c r="H29" s="9" t="s">
        <v>67</v>
      </c>
      <c r="I29" s="9" t="s">
        <v>21</v>
      </c>
      <c r="J29" s="34">
        <v>404.94</v>
      </c>
      <c r="K29" s="35">
        <v>332.27</v>
      </c>
      <c r="L29" s="35">
        <v>3.03</v>
      </c>
      <c r="M29" s="35">
        <v>2.5</v>
      </c>
      <c r="N29" s="9" t="s">
        <v>77</v>
      </c>
      <c r="O29" s="9" t="s">
        <v>78</v>
      </c>
      <c r="P29" s="9" t="s">
        <v>99</v>
      </c>
      <c r="Q29" s="34">
        <v>36.86</v>
      </c>
      <c r="R29" s="34">
        <v>26.4</v>
      </c>
      <c r="S29" s="36">
        <f t="shared" si="4"/>
        <v>767.41499999999996</v>
      </c>
      <c r="T29" s="37">
        <f t="shared" si="5"/>
        <v>1012.35</v>
      </c>
      <c r="U29" s="38">
        <f t="shared" si="6"/>
        <v>48.592799999999997</v>
      </c>
      <c r="V29" s="9" t="str" cm="1">
        <f t="array" ref="V29">_xlfn.XLOOKUP(HsgLista[[#This Row],[Helyiség kategória kód]], _KatKódok, Hasznos_e)</f>
        <v>Egyéb</v>
      </c>
      <c r="W29" s="55" t="str">
        <f t="shared" si="7"/>
        <v>100-as rúd</v>
      </c>
      <c r="X29" s="103">
        <f t="shared" si="8"/>
        <v>0.5299999999999998</v>
      </c>
      <c r="Y29" s="9" t="e" cm="1">
        <f t="array" ref="Y29">_xlfn.XLOOKUP(_xlfn.SINGLE(Burkolattípus), lábazat!$A$3:$A$17, _xlfn.XLOOKUP(_xlfn.SINGLE(Falburkolattípus), lábazat!$C$1:$U$1, lábazat!$C$3:$U$17))</f>
        <v>#N/A</v>
      </c>
      <c r="Z29" s="9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9">
        <v>0</v>
      </c>
    </row>
    <row r="30" spans="1:45">
      <c r="A30" s="32" t="str">
        <f>LEFT(ID)</f>
        <v>O</v>
      </c>
      <c r="B30" s="33">
        <f t="shared" si="2"/>
        <v>6</v>
      </c>
      <c r="C30" s="33">
        <f t="shared" si="3"/>
        <v>0</v>
      </c>
      <c r="D30" s="9" t="s">
        <v>100</v>
      </c>
      <c r="E30" s="9" t="s">
        <v>81</v>
      </c>
      <c r="F30" s="9" t="s">
        <v>75</v>
      </c>
      <c r="G30" s="9" t="s">
        <v>76</v>
      </c>
      <c r="H30" s="9" t="s">
        <v>67</v>
      </c>
      <c r="I30" s="9" t="s">
        <v>21</v>
      </c>
      <c r="J30" s="34">
        <v>335.95</v>
      </c>
      <c r="K30" s="35">
        <v>305.5</v>
      </c>
      <c r="L30" s="35">
        <v>2.99</v>
      </c>
      <c r="M30" s="35">
        <v>2.5</v>
      </c>
      <c r="N30" s="9" t="s">
        <v>77</v>
      </c>
      <c r="O30" s="9" t="s">
        <v>78</v>
      </c>
      <c r="P30" s="9" t="s">
        <v>79</v>
      </c>
      <c r="Q30" s="34">
        <v>62.59</v>
      </c>
      <c r="R30" s="34">
        <v>23.41</v>
      </c>
      <c r="S30" s="36">
        <f t="shared" si="4"/>
        <v>677.75</v>
      </c>
      <c r="T30" s="37">
        <f t="shared" si="5"/>
        <v>839.875</v>
      </c>
      <c r="U30" s="38">
        <f t="shared" si="6"/>
        <v>40.313999999999993</v>
      </c>
      <c r="V30" s="9" t="str" cm="1">
        <f t="array" ref="V30">_xlfn.XLOOKUP(HsgLista[[#This Row],[Helyiség kategória kód]], _KatKódok, Hasznos_e)</f>
        <v>Egyéb</v>
      </c>
      <c r="W30" s="55" t="str">
        <f t="shared" si="7"/>
        <v>50-es rúd</v>
      </c>
      <c r="X30" s="103">
        <f t="shared" si="8"/>
        <v>0.49000000000000021</v>
      </c>
      <c r="Y30" s="9" t="e" cm="1">
        <f t="array" ref="Y30">_xlfn.XLOOKUP(_xlfn.SINGLE(Burkolattípus), lábazat!$A$3:$A$17, _xlfn.XLOOKUP(_xlfn.SINGLE(Falburkolattípus), lábazat!$C$1:$U$1, lábazat!$C$3:$U$17))</f>
        <v>#N/A</v>
      </c>
      <c r="Z30" s="9"/>
      <c r="AA30" s="40" t="s">
        <v>728</v>
      </c>
      <c r="AB30" s="40" t="s">
        <v>727</v>
      </c>
      <c r="AC30" s="41"/>
      <c r="AD30" s="41"/>
      <c r="AE30" s="41"/>
      <c r="AF30" s="41"/>
      <c r="AG30" s="41"/>
      <c r="AH30" s="41"/>
      <c r="AI30" s="41"/>
      <c r="AL30" s="9">
        <v>86.6</v>
      </c>
    </row>
    <row r="31" spans="1:45">
      <c r="A31" s="32" t="str">
        <f>LEFT(ID)</f>
        <v>O</v>
      </c>
      <c r="B31" s="33">
        <f t="shared" si="2"/>
        <v>6</v>
      </c>
      <c r="C31" s="33">
        <f t="shared" si="3"/>
        <v>11</v>
      </c>
      <c r="D31" s="9" t="s">
        <v>101</v>
      </c>
      <c r="E31" s="9" t="s">
        <v>102</v>
      </c>
      <c r="F31" s="9" t="s">
        <v>75</v>
      </c>
      <c r="G31" s="9" t="s">
        <v>76</v>
      </c>
      <c r="H31" s="9" t="s">
        <v>71</v>
      </c>
      <c r="I31" s="9" t="s">
        <v>21</v>
      </c>
      <c r="J31" s="34">
        <v>6.34</v>
      </c>
      <c r="K31" s="35">
        <v>10.130000000000001</v>
      </c>
      <c r="L31" s="35">
        <v>2.99</v>
      </c>
      <c r="M31" s="35">
        <v>2.5</v>
      </c>
      <c r="N31" s="9" t="s">
        <v>103</v>
      </c>
      <c r="O31" s="9" t="s">
        <v>104</v>
      </c>
      <c r="P31" s="9" t="s">
        <v>105</v>
      </c>
      <c r="Q31" s="34">
        <v>5.84</v>
      </c>
      <c r="R31" s="34">
        <v>0</v>
      </c>
      <c r="S31" s="36">
        <f t="shared" si="4"/>
        <v>19.485000000000003</v>
      </c>
      <c r="T31" s="37">
        <f t="shared" si="5"/>
        <v>15.85</v>
      </c>
      <c r="U31" s="38">
        <f t="shared" si="6"/>
        <v>0.76080000000000003</v>
      </c>
      <c r="V31" s="9" t="str" cm="1">
        <f t="array" ref="V31">_xlfn.XLOOKUP(HsgLista[[#This Row],[Helyiség kategória kód]], _KatKódok, Hasznos_e)</f>
        <v>Egyéb</v>
      </c>
      <c r="W31" s="55" t="str">
        <f t="shared" si="7"/>
        <v>50-es rúd</v>
      </c>
      <c r="X31" s="103">
        <f t="shared" si="8"/>
        <v>0.49000000000000021</v>
      </c>
      <c r="Y31" s="9" t="str" cm="1">
        <f t="array" ref="Y31">_xlfn.XLOOKUP(_xlfn.SINGLE(Burkolattípus), lábazat!$A$3:$A$17, _xlfn.XLOOKUP(_xlfn.SINGLE(Falburkolattípus), lábazat!$C$1:$U$1, lábazat!$C$3:$U$17))</f>
        <v>nincs</v>
      </c>
      <c r="Z31" s="9"/>
      <c r="AA31" s="40" t="s">
        <v>725</v>
      </c>
      <c r="AB31" s="42">
        <v>0</v>
      </c>
      <c r="AC31" s="42">
        <v>1</v>
      </c>
      <c r="AD31" s="42">
        <v>2</v>
      </c>
      <c r="AE31" s="42">
        <v>3</v>
      </c>
      <c r="AF31" s="42">
        <v>4</v>
      </c>
      <c r="AG31" s="42">
        <v>5</v>
      </c>
      <c r="AH31" s="42">
        <v>6</v>
      </c>
      <c r="AI31" s="42">
        <v>7</v>
      </c>
      <c r="AL31" s="9">
        <v>0</v>
      </c>
    </row>
    <row r="32" spans="1:45">
      <c r="A32" s="32" t="str">
        <f>LEFT(ID)</f>
        <v>O</v>
      </c>
      <c r="B32" s="33">
        <f t="shared" si="2"/>
        <v>6</v>
      </c>
      <c r="C32" s="33">
        <f t="shared" si="3"/>
        <v>11</v>
      </c>
      <c r="D32" s="9" t="s">
        <v>101</v>
      </c>
      <c r="E32" s="9" t="s">
        <v>106</v>
      </c>
      <c r="F32" s="9" t="s">
        <v>75</v>
      </c>
      <c r="G32" s="9" t="s">
        <v>76</v>
      </c>
      <c r="H32" s="9" t="s">
        <v>71</v>
      </c>
      <c r="I32" s="9" t="s">
        <v>21</v>
      </c>
      <c r="J32" s="34">
        <v>6.75</v>
      </c>
      <c r="K32" s="35">
        <v>10.49</v>
      </c>
      <c r="L32" s="35">
        <v>2.99</v>
      </c>
      <c r="M32" s="35">
        <v>2.5</v>
      </c>
      <c r="N32" s="9" t="s">
        <v>50</v>
      </c>
      <c r="O32" s="9" t="s">
        <v>104</v>
      </c>
      <c r="P32" s="9" t="s">
        <v>105</v>
      </c>
      <c r="Q32" s="34">
        <v>3.98</v>
      </c>
      <c r="R32" s="34">
        <v>0</v>
      </c>
      <c r="S32" s="36">
        <f t="shared" si="4"/>
        <v>22.245000000000001</v>
      </c>
      <c r="T32" s="37">
        <f t="shared" si="5"/>
        <v>16.875</v>
      </c>
      <c r="U32" s="38">
        <f t="shared" si="6"/>
        <v>0.81</v>
      </c>
      <c r="V32" s="9" t="str" cm="1">
        <f t="array" ref="V32">_xlfn.XLOOKUP(HsgLista[[#This Row],[Helyiség kategória kód]], _KatKódok, Hasznos_e)</f>
        <v>Egyéb</v>
      </c>
      <c r="W32" s="55" t="str">
        <f t="shared" si="7"/>
        <v>50-es rúd</v>
      </c>
      <c r="X32" s="103">
        <f t="shared" si="8"/>
        <v>0.49000000000000021</v>
      </c>
      <c r="Y32" s="9" t="str" cm="1">
        <f t="array" ref="Y32">_xlfn.XLOOKUP(_xlfn.SINGLE(Burkolattípus), lábazat!$A$3:$A$17, _xlfn.XLOOKUP(_xlfn.SINGLE(Falburkolattípus), lábazat!$C$1:$U$1, lábazat!$C$3:$U$17))</f>
        <v>nincs</v>
      </c>
      <c r="Z32" s="9"/>
      <c r="AA32" s="7" t="s">
        <v>119</v>
      </c>
      <c r="AB32" s="43">
        <v>0.28488204864017858</v>
      </c>
      <c r="AC32" s="43">
        <v>0.23718062099017548</v>
      </c>
      <c r="AD32" s="43">
        <v>0.27825553279749188</v>
      </c>
      <c r="AE32" s="43">
        <v>0.21435367091008906</v>
      </c>
      <c r="AF32" s="43">
        <v>0.1706286167261197</v>
      </c>
      <c r="AG32" s="43">
        <v>4.8969599409762365E-2</v>
      </c>
      <c r="AH32" s="43">
        <v>0.15005214292956354</v>
      </c>
      <c r="AI32" s="43">
        <v>0</v>
      </c>
      <c r="AL32" s="9">
        <v>68.39</v>
      </c>
    </row>
    <row r="33" spans="1:39">
      <c r="A33" s="32" t="str">
        <f>LEFT(ID)</f>
        <v>O</v>
      </c>
      <c r="B33" s="33">
        <f t="shared" si="2"/>
        <v>6</v>
      </c>
      <c r="C33" s="33">
        <f t="shared" si="3"/>
        <v>11</v>
      </c>
      <c r="D33" s="9" t="s">
        <v>101</v>
      </c>
      <c r="E33" s="9" t="s">
        <v>107</v>
      </c>
      <c r="F33" s="9" t="s">
        <v>75</v>
      </c>
      <c r="G33" s="9" t="s">
        <v>76</v>
      </c>
      <c r="H33" s="9" t="s">
        <v>71</v>
      </c>
      <c r="I33" s="9" t="s">
        <v>21</v>
      </c>
      <c r="J33" s="34">
        <v>2.95</v>
      </c>
      <c r="K33" s="35">
        <v>6.97</v>
      </c>
      <c r="L33" s="35">
        <v>2.99</v>
      </c>
      <c r="M33" s="35">
        <v>2.5</v>
      </c>
      <c r="N33" s="9" t="s">
        <v>103</v>
      </c>
      <c r="O33" s="9" t="s">
        <v>108</v>
      </c>
      <c r="P33" s="9" t="s">
        <v>105</v>
      </c>
      <c r="Q33" s="34">
        <v>1.86</v>
      </c>
      <c r="R33" s="34">
        <v>0</v>
      </c>
      <c r="S33" s="36">
        <f t="shared" si="4"/>
        <v>15.565000000000001</v>
      </c>
      <c r="T33" s="37">
        <f t="shared" si="5"/>
        <v>7.375</v>
      </c>
      <c r="U33" s="38">
        <f t="shared" si="6"/>
        <v>0.35400000000000004</v>
      </c>
      <c r="V33" s="9" t="str" cm="1">
        <f t="array" ref="V33">_xlfn.XLOOKUP(HsgLista[[#This Row],[Helyiség kategória kód]], _KatKódok, Hasznos_e)</f>
        <v>Egyéb</v>
      </c>
      <c r="W33" s="55" t="str">
        <f t="shared" si="7"/>
        <v>50-es rúd</v>
      </c>
      <c r="X33" s="103">
        <f t="shared" si="8"/>
        <v>0.49000000000000021</v>
      </c>
      <c r="Y33" s="9" t="str" cm="1">
        <f t="array" ref="Y33">_xlfn.XLOOKUP(_xlfn.SINGLE(Burkolattípus), lábazat!$A$3:$A$17, _xlfn.XLOOKUP(_xlfn.SINGLE(Falburkolattípus), lábazat!$C$1:$U$1, lábazat!$C$3:$U$17))</f>
        <v>nincs</v>
      </c>
      <c r="Z33" s="9"/>
      <c r="AA33" s="7" t="s">
        <v>27</v>
      </c>
      <c r="AB33" s="43">
        <v>0</v>
      </c>
      <c r="AC33" s="43">
        <v>0.43450016883471893</v>
      </c>
      <c r="AD33" s="43">
        <v>0.4157269722491293</v>
      </c>
      <c r="AE33" s="43">
        <v>0.18030185880871827</v>
      </c>
      <c r="AF33" s="43">
        <v>0</v>
      </c>
      <c r="AG33" s="43">
        <v>0</v>
      </c>
      <c r="AH33" s="43">
        <v>0</v>
      </c>
      <c r="AI33" s="43">
        <v>0</v>
      </c>
      <c r="AL33" s="9">
        <v>838.13000000000056</v>
      </c>
    </row>
    <row r="34" spans="1:39">
      <c r="A34" s="32" t="str">
        <f>LEFT(ID)</f>
        <v>O</v>
      </c>
      <c r="B34" s="33">
        <f t="shared" si="2"/>
        <v>6</v>
      </c>
      <c r="C34" s="33">
        <f t="shared" si="3"/>
        <v>11</v>
      </c>
      <c r="D34" s="9" t="s">
        <v>101</v>
      </c>
      <c r="E34" s="9" t="s">
        <v>109</v>
      </c>
      <c r="F34" s="9" t="s">
        <v>75</v>
      </c>
      <c r="G34" s="9" t="s">
        <v>76</v>
      </c>
      <c r="H34" s="9" t="s">
        <v>71</v>
      </c>
      <c r="I34" s="9" t="s">
        <v>21</v>
      </c>
      <c r="J34" s="34">
        <v>1.18</v>
      </c>
      <c r="K34" s="35">
        <v>4.3499999999999996</v>
      </c>
      <c r="L34" s="35">
        <v>2.99</v>
      </c>
      <c r="M34" s="35">
        <v>2.5</v>
      </c>
      <c r="N34" s="9" t="s">
        <v>103</v>
      </c>
      <c r="O34" s="9" t="s">
        <v>104</v>
      </c>
      <c r="P34" s="9" t="s">
        <v>105</v>
      </c>
      <c r="Q34" s="34">
        <v>1.59</v>
      </c>
      <c r="R34" s="34">
        <v>0</v>
      </c>
      <c r="S34" s="36">
        <f t="shared" si="4"/>
        <v>9.2850000000000001</v>
      </c>
      <c r="T34" s="37">
        <f t="shared" si="5"/>
        <v>2.9499999999999997</v>
      </c>
      <c r="U34" s="38">
        <f t="shared" si="6"/>
        <v>0.1416</v>
      </c>
      <c r="V34" s="9" t="str" cm="1">
        <f t="array" ref="V34">_xlfn.XLOOKUP(HsgLista[[#This Row],[Helyiség kategória kód]], _KatKódok, Hasznos_e)</f>
        <v>Egyéb</v>
      </c>
      <c r="W34" s="55" t="str">
        <f t="shared" si="7"/>
        <v>50-es rúd</v>
      </c>
      <c r="X34" s="103">
        <f t="shared" si="8"/>
        <v>0.49000000000000021</v>
      </c>
      <c r="Y34" s="9" t="str" cm="1">
        <f t="array" ref="Y34">_xlfn.XLOOKUP(_xlfn.SINGLE(Burkolattípus), lábazat!$A$3:$A$17, _xlfn.XLOOKUP(_xlfn.SINGLE(Falburkolattípus), lábazat!$C$1:$U$1, lábazat!$C$3:$U$17))</f>
        <v>nincs</v>
      </c>
      <c r="Z34" s="9"/>
      <c r="AA34" s="7" t="s">
        <v>262</v>
      </c>
      <c r="AB34" s="43">
        <v>0</v>
      </c>
      <c r="AC34" s="43">
        <v>0</v>
      </c>
      <c r="AD34" s="43">
        <v>0</v>
      </c>
      <c r="AE34" s="43">
        <v>1.3270635306155883E-2</v>
      </c>
      <c r="AF34" s="43">
        <v>0.35973999207292906</v>
      </c>
      <c r="AG34" s="43">
        <v>0</v>
      </c>
      <c r="AH34" s="43">
        <v>0</v>
      </c>
      <c r="AI34" s="43">
        <v>0</v>
      </c>
      <c r="AL34" s="9">
        <v>538.12000000000012</v>
      </c>
    </row>
    <row r="35" spans="1:39">
      <c r="A35" s="32" t="str">
        <f>LEFT(ID)</f>
        <v>O</v>
      </c>
      <c r="B35" s="33">
        <f t="shared" si="2"/>
        <v>6</v>
      </c>
      <c r="C35" s="33">
        <f t="shared" si="3"/>
        <v>12</v>
      </c>
      <c r="D35" s="9" t="s">
        <v>110</v>
      </c>
      <c r="E35" s="9" t="s">
        <v>111</v>
      </c>
      <c r="F35" s="9" t="s">
        <v>75</v>
      </c>
      <c r="G35" s="9" t="s">
        <v>76</v>
      </c>
      <c r="H35" s="9" t="s">
        <v>71</v>
      </c>
      <c r="I35" s="9" t="s">
        <v>21</v>
      </c>
      <c r="J35" s="34">
        <v>4.8</v>
      </c>
      <c r="K35" s="35">
        <v>9.0299999999999994</v>
      </c>
      <c r="L35" s="35">
        <v>2.99</v>
      </c>
      <c r="M35" s="35">
        <v>2.5</v>
      </c>
      <c r="N35" s="9" t="s">
        <v>103</v>
      </c>
      <c r="O35" s="9" t="s">
        <v>104</v>
      </c>
      <c r="P35" s="9" t="s">
        <v>105</v>
      </c>
      <c r="Q35" s="34">
        <v>5.84</v>
      </c>
      <c r="R35" s="34">
        <v>0</v>
      </c>
      <c r="S35" s="36">
        <f t="shared" si="4"/>
        <v>16.734999999999999</v>
      </c>
      <c r="T35" s="37">
        <f t="shared" si="5"/>
        <v>12</v>
      </c>
      <c r="U35" s="38">
        <f t="shared" si="6"/>
        <v>0.57599999999999996</v>
      </c>
      <c r="V35" s="9" t="str" cm="1">
        <f t="array" ref="V35">_xlfn.XLOOKUP(HsgLista[[#This Row],[Helyiség kategória kód]], _KatKódok, Hasznos_e)</f>
        <v>Egyéb</v>
      </c>
      <c r="W35" s="55" t="str">
        <f t="shared" si="7"/>
        <v>50-es rúd</v>
      </c>
      <c r="X35" s="103">
        <f t="shared" si="8"/>
        <v>0.49000000000000021</v>
      </c>
      <c r="Y35" s="9" t="str" cm="1">
        <f t="array" ref="Y35">_xlfn.XLOOKUP(_xlfn.SINGLE(Burkolattípus), lábazat!$A$3:$A$17, _xlfn.XLOOKUP(_xlfn.SINGLE(Falburkolattípus), lábazat!$C$1:$U$1, lábazat!$C$3:$U$17))</f>
        <v>nincs</v>
      </c>
      <c r="Z35" s="9"/>
      <c r="AA35" s="7" t="s">
        <v>48</v>
      </c>
      <c r="AB35" s="43">
        <v>9.4489879150836037E-2</v>
      </c>
      <c r="AC35" s="43">
        <v>2.3049958997282568E-2</v>
      </c>
      <c r="AD35" s="43">
        <v>2.7898757015357996E-2</v>
      </c>
      <c r="AE35" s="43">
        <v>0.10240550025724968</v>
      </c>
      <c r="AF35" s="43">
        <v>2.0122076892588187E-2</v>
      </c>
      <c r="AG35" s="43">
        <v>0</v>
      </c>
      <c r="AH35" s="43">
        <v>0</v>
      </c>
      <c r="AI35" s="43">
        <v>0</v>
      </c>
      <c r="AL35" s="9">
        <v>0</v>
      </c>
    </row>
    <row r="36" spans="1:39">
      <c r="A36" s="32" t="str">
        <f>LEFT(ID)</f>
        <v>O</v>
      </c>
      <c r="B36" s="33">
        <f t="shared" si="2"/>
        <v>6</v>
      </c>
      <c r="C36" s="33">
        <f t="shared" si="3"/>
        <v>12</v>
      </c>
      <c r="D36" s="9" t="s">
        <v>110</v>
      </c>
      <c r="E36" s="9" t="s">
        <v>112</v>
      </c>
      <c r="F36" s="9" t="s">
        <v>75</v>
      </c>
      <c r="G36" s="9" t="s">
        <v>76</v>
      </c>
      <c r="H36" s="9" t="s">
        <v>71</v>
      </c>
      <c r="I36" s="9" t="s">
        <v>21</v>
      </c>
      <c r="J36" s="34">
        <v>0.94</v>
      </c>
      <c r="K36" s="35">
        <v>3.9</v>
      </c>
      <c r="L36" s="35">
        <v>2.99</v>
      </c>
      <c r="M36" s="35">
        <v>2.5</v>
      </c>
      <c r="N36" s="9" t="s">
        <v>103</v>
      </c>
      <c r="O36" s="9" t="s">
        <v>104</v>
      </c>
      <c r="P36" s="9" t="s">
        <v>105</v>
      </c>
      <c r="Q36" s="34">
        <v>1.59</v>
      </c>
      <c r="R36" s="34">
        <v>0</v>
      </c>
      <c r="S36" s="36">
        <f t="shared" si="4"/>
        <v>8.16</v>
      </c>
      <c r="T36" s="37">
        <f t="shared" si="5"/>
        <v>2.3499999999999996</v>
      </c>
      <c r="U36" s="38">
        <f t="shared" si="6"/>
        <v>0.1128</v>
      </c>
      <c r="V36" s="9" t="str" cm="1">
        <f t="array" ref="V36">_xlfn.XLOOKUP(HsgLista[[#This Row],[Helyiség kategória kód]], _KatKódok, Hasznos_e)</f>
        <v>Egyéb</v>
      </c>
      <c r="W36" s="55" t="str">
        <f t="shared" si="7"/>
        <v>50-es rúd</v>
      </c>
      <c r="X36" s="103">
        <f t="shared" si="8"/>
        <v>0.49000000000000021</v>
      </c>
      <c r="Y36" s="9" t="str" cm="1">
        <f t="array" ref="Y36">_xlfn.XLOOKUP(_xlfn.SINGLE(Burkolattípus), lábazat!$A$3:$A$17, _xlfn.XLOOKUP(_xlfn.SINGLE(Falburkolattípus), lábazat!$C$1:$U$1, lábazat!$C$3:$U$17))</f>
        <v>nincs</v>
      </c>
      <c r="Z36" s="9"/>
      <c r="AA36" s="7" t="s">
        <v>221</v>
      </c>
      <c r="AB36" s="43">
        <v>9.8048811900315572E-2</v>
      </c>
      <c r="AC36" s="43">
        <v>0</v>
      </c>
      <c r="AD36" s="43">
        <v>0</v>
      </c>
      <c r="AE36" s="43">
        <v>0</v>
      </c>
      <c r="AF36" s="43">
        <v>0</v>
      </c>
      <c r="AG36" s="43">
        <v>0</v>
      </c>
      <c r="AH36" s="43">
        <v>0</v>
      </c>
      <c r="AI36" s="43">
        <v>0</v>
      </c>
    </row>
    <row r="37" spans="1:39">
      <c r="A37" s="32" t="str">
        <f>LEFT(ID)</f>
        <v>O</v>
      </c>
      <c r="B37" s="33">
        <f t="shared" si="2"/>
        <v>6</v>
      </c>
      <c r="C37" s="33">
        <f t="shared" si="3"/>
        <v>12</v>
      </c>
      <c r="D37" s="9" t="s">
        <v>110</v>
      </c>
      <c r="E37" s="9" t="s">
        <v>113</v>
      </c>
      <c r="F37" s="9" t="s">
        <v>75</v>
      </c>
      <c r="G37" s="9" t="s">
        <v>76</v>
      </c>
      <c r="H37" s="9" t="s">
        <v>71</v>
      </c>
      <c r="I37" s="9" t="s">
        <v>21</v>
      </c>
      <c r="J37" s="34">
        <v>6.86</v>
      </c>
      <c r="K37" s="35">
        <v>10.56</v>
      </c>
      <c r="L37" s="35">
        <v>2.99</v>
      </c>
      <c r="M37" s="35">
        <v>2.5</v>
      </c>
      <c r="N37" s="9" t="s">
        <v>50</v>
      </c>
      <c r="O37" s="9" t="s">
        <v>104</v>
      </c>
      <c r="P37" s="9" t="s">
        <v>105</v>
      </c>
      <c r="Q37" s="34">
        <v>3.98</v>
      </c>
      <c r="R37" s="34">
        <v>0</v>
      </c>
      <c r="S37" s="36">
        <f t="shared" si="4"/>
        <v>22.42</v>
      </c>
      <c r="T37" s="37">
        <f t="shared" si="5"/>
        <v>17.150000000000002</v>
      </c>
      <c r="U37" s="38">
        <f t="shared" si="6"/>
        <v>0.82320000000000004</v>
      </c>
      <c r="V37" s="9" t="str" cm="1">
        <f t="array" ref="V37">_xlfn.XLOOKUP(HsgLista[[#This Row],[Helyiség kategória kód]], _KatKódok, Hasznos_e)</f>
        <v>Egyéb</v>
      </c>
      <c r="W37" s="55" t="str">
        <f t="shared" si="7"/>
        <v>50-es rúd</v>
      </c>
      <c r="X37" s="103">
        <f t="shared" si="8"/>
        <v>0.49000000000000021</v>
      </c>
      <c r="Y37" s="9" t="str" cm="1">
        <f t="array" ref="Y37">_xlfn.XLOOKUP(_xlfn.SINGLE(Burkolattípus), lábazat!$A$3:$A$17, _xlfn.XLOOKUP(_xlfn.SINGLE(Falburkolattípus), lábazat!$C$1:$U$1, lábazat!$C$3:$U$17))</f>
        <v>nincs</v>
      </c>
      <c r="Z37" s="9"/>
      <c r="AA37" s="7" t="s">
        <v>664</v>
      </c>
      <c r="AB37" s="43">
        <v>8.9552879558675146E-3</v>
      </c>
      <c r="AC37" s="43">
        <v>8.3854577028830545E-3</v>
      </c>
      <c r="AD37" s="43">
        <v>7.860158682036985E-3</v>
      </c>
      <c r="AE37" s="43">
        <v>6.2286044419406104E-3</v>
      </c>
      <c r="AF37" s="43">
        <v>6.614347998414585E-3</v>
      </c>
      <c r="AG37" s="43">
        <v>6.9956570585374819E-3</v>
      </c>
      <c r="AH37" s="43">
        <v>7.5534827131704327E-3</v>
      </c>
      <c r="AI37" s="43">
        <v>5.6875483372003099E-2</v>
      </c>
    </row>
    <row r="38" spans="1:39">
      <c r="A38" s="32" t="str">
        <f>LEFT(ID)</f>
        <v>O</v>
      </c>
      <c r="B38" s="33">
        <f t="shared" si="2"/>
        <v>6</v>
      </c>
      <c r="C38" s="33">
        <f t="shared" si="3"/>
        <v>12</v>
      </c>
      <c r="D38" s="9" t="s">
        <v>110</v>
      </c>
      <c r="E38" s="9" t="s">
        <v>114</v>
      </c>
      <c r="F38" s="9" t="s">
        <v>75</v>
      </c>
      <c r="G38" s="9" t="s">
        <v>76</v>
      </c>
      <c r="H38" s="9" t="s">
        <v>71</v>
      </c>
      <c r="I38" s="9" t="s">
        <v>21</v>
      </c>
      <c r="J38" s="34">
        <v>2.92</v>
      </c>
      <c r="K38" s="35">
        <v>7.14</v>
      </c>
      <c r="L38" s="35">
        <v>2.99</v>
      </c>
      <c r="M38" s="35">
        <v>2.5</v>
      </c>
      <c r="N38" s="9" t="s">
        <v>103</v>
      </c>
      <c r="O38" s="9" t="s">
        <v>108</v>
      </c>
      <c r="P38" s="9" t="s">
        <v>105</v>
      </c>
      <c r="Q38" s="34">
        <v>1.86</v>
      </c>
      <c r="R38" s="34">
        <v>0</v>
      </c>
      <c r="S38" s="36">
        <f t="shared" si="4"/>
        <v>15.989999999999998</v>
      </c>
      <c r="T38" s="37">
        <f t="shared" si="5"/>
        <v>7.3</v>
      </c>
      <c r="U38" s="38">
        <f t="shared" si="6"/>
        <v>0.35039999999999999</v>
      </c>
      <c r="V38" s="9" t="str" cm="1">
        <f t="array" ref="V38">_xlfn.XLOOKUP(HsgLista[[#This Row],[Helyiség kategória kód]], _KatKódok, Hasznos_e)</f>
        <v>Egyéb</v>
      </c>
      <c r="W38" s="55" t="str">
        <f t="shared" si="7"/>
        <v>50-es rúd</v>
      </c>
      <c r="X38" s="103">
        <f t="shared" si="8"/>
        <v>0.49000000000000021</v>
      </c>
      <c r="Y38" s="9" t="str" cm="1">
        <f t="array" ref="Y38">_xlfn.XLOOKUP(_xlfn.SINGLE(Burkolattípus), lábazat!$A$3:$A$17, _xlfn.XLOOKUP(_xlfn.SINGLE(Falburkolattípus), lábazat!$C$1:$U$1, lábazat!$C$3:$U$17))</f>
        <v>nincs</v>
      </c>
      <c r="Z38" s="9"/>
      <c r="AA38" s="7" t="s">
        <v>145</v>
      </c>
      <c r="AB38" s="43">
        <v>0</v>
      </c>
      <c r="AC38" s="43">
        <v>0</v>
      </c>
      <c r="AD38" s="43">
        <v>0</v>
      </c>
      <c r="AE38" s="43">
        <v>0.13326684123238411</v>
      </c>
      <c r="AF38" s="43">
        <v>0.12799365834324217</v>
      </c>
      <c r="AG38" s="43">
        <v>0.41036940154602003</v>
      </c>
      <c r="AH38" s="43">
        <v>2.7787836213264566E-2</v>
      </c>
      <c r="AI38" s="43">
        <v>0</v>
      </c>
    </row>
    <row r="39" spans="1:39">
      <c r="A39" s="32" t="str">
        <f>LEFT(ID)</f>
        <v>O</v>
      </c>
      <c r="B39" s="33">
        <f t="shared" si="2"/>
        <v>6</v>
      </c>
      <c r="C39" s="33">
        <f t="shared" si="3"/>
        <v>13</v>
      </c>
      <c r="D39" s="9" t="s">
        <v>115</v>
      </c>
      <c r="E39" s="9" t="s">
        <v>116</v>
      </c>
      <c r="F39" s="9" t="s">
        <v>75</v>
      </c>
      <c r="G39" s="9" t="s">
        <v>76</v>
      </c>
      <c r="H39" s="9" t="s">
        <v>71</v>
      </c>
      <c r="I39" s="9" t="s">
        <v>21</v>
      </c>
      <c r="J39" s="34">
        <v>3.34</v>
      </c>
      <c r="K39" s="35">
        <v>7.36</v>
      </c>
      <c r="L39" s="35">
        <v>2.99</v>
      </c>
      <c r="M39" s="35">
        <v>2.5</v>
      </c>
      <c r="N39" s="9" t="s">
        <v>103</v>
      </c>
      <c r="O39" s="9" t="s">
        <v>104</v>
      </c>
      <c r="P39" s="9" t="s">
        <v>105</v>
      </c>
      <c r="Q39" s="34">
        <v>2.13</v>
      </c>
      <c r="R39" s="34">
        <v>0</v>
      </c>
      <c r="S39" s="36">
        <f t="shared" si="4"/>
        <v>16.270000000000003</v>
      </c>
      <c r="T39" s="37">
        <f t="shared" si="5"/>
        <v>8.35</v>
      </c>
      <c r="U39" s="38">
        <f t="shared" si="6"/>
        <v>0.40079999999999999</v>
      </c>
      <c r="V39" s="9" t="str" cm="1">
        <f t="array" ref="V39">_xlfn.XLOOKUP(HsgLista[[#This Row],[Helyiség kategória kód]], _KatKódok, Hasznos_e)</f>
        <v>Egyéb</v>
      </c>
      <c r="W39" s="55" t="str">
        <f t="shared" si="7"/>
        <v>50-es rúd</v>
      </c>
      <c r="X39" s="103">
        <f t="shared" si="8"/>
        <v>0.49000000000000021</v>
      </c>
      <c r="Y39" s="9" t="str" cm="1">
        <f t="array" ref="Y39">_xlfn.XLOOKUP(_xlfn.SINGLE(Burkolattípus), lábazat!$A$3:$A$17, _xlfn.XLOOKUP(_xlfn.SINGLE(Falburkolattípus), lábazat!$C$1:$U$1, lábazat!$C$3:$U$17))</f>
        <v>nincs</v>
      </c>
      <c r="Z39" s="9"/>
      <c r="AA39" s="7" t="s">
        <v>57</v>
      </c>
      <c r="AB39" s="43">
        <v>0</v>
      </c>
      <c r="AC39" s="43">
        <v>0</v>
      </c>
      <c r="AD39" s="43">
        <v>0</v>
      </c>
      <c r="AE39" s="43">
        <v>0</v>
      </c>
      <c r="AF39" s="43">
        <v>0</v>
      </c>
      <c r="AG39" s="43">
        <v>0</v>
      </c>
      <c r="AH39" s="43">
        <v>0.41121579930765767</v>
      </c>
      <c r="AI39" s="43">
        <v>0.58620262954369673</v>
      </c>
      <c r="AL39" s="41"/>
    </row>
    <row r="40" spans="1:39">
      <c r="A40" s="32" t="str">
        <f>LEFT(ID)</f>
        <v>O</v>
      </c>
      <c r="B40" s="33">
        <f t="shared" si="2"/>
        <v>2</v>
      </c>
      <c r="C40" s="33">
        <f t="shared" si="3"/>
        <v>3</v>
      </c>
      <c r="D40" s="9" t="s">
        <v>117</v>
      </c>
      <c r="E40" s="9" t="s">
        <v>118</v>
      </c>
      <c r="F40" s="9" t="s">
        <v>119</v>
      </c>
      <c r="G40" s="9" t="s">
        <v>19</v>
      </c>
      <c r="H40" s="9" t="s">
        <v>120</v>
      </c>
      <c r="I40" s="9" t="s">
        <v>21</v>
      </c>
      <c r="J40" s="34">
        <v>17.239999999999998</v>
      </c>
      <c r="K40" s="35">
        <v>19.75</v>
      </c>
      <c r="L40" s="35">
        <v>3.03</v>
      </c>
      <c r="M40" s="35">
        <v>2.4</v>
      </c>
      <c r="N40" s="9" t="s">
        <v>50</v>
      </c>
      <c r="O40" s="9" t="s">
        <v>78</v>
      </c>
      <c r="P40" s="9" t="s">
        <v>51</v>
      </c>
      <c r="Q40" s="34">
        <v>3.72</v>
      </c>
      <c r="R40" s="34">
        <v>0</v>
      </c>
      <c r="S40" s="36">
        <f t="shared" si="4"/>
        <v>43.68</v>
      </c>
      <c r="T40" s="37">
        <f t="shared" si="5"/>
        <v>41.375999999999998</v>
      </c>
      <c r="U40" s="38">
        <f t="shared" si="6"/>
        <v>2.0688</v>
      </c>
      <c r="V40" s="9" t="str" cm="1">
        <f t="array" ref="V40">_xlfn.XLOOKUP(HsgLista[[#This Row],[Helyiség kategória kód]], _KatKódok, Hasznos_e)</f>
        <v>Hasznos</v>
      </c>
      <c r="W40" s="55" t="str">
        <f t="shared" si="7"/>
        <v>100-as rúd</v>
      </c>
      <c r="X40" s="103">
        <f t="shared" si="8"/>
        <v>0.62999999999999989</v>
      </c>
      <c r="Y40" s="9" t="str" cm="1">
        <f t="array" ref="Y40">_xlfn.XLOOKUP(_xlfn.SINGLE(Burkolattípus), lábazat!$A$3:$A$17, _xlfn.XLOOKUP(_xlfn.SINGLE(Falburkolattípus), lábazat!$C$1:$U$1, lábazat!$C$3:$U$17))</f>
        <v>KŐ</v>
      </c>
      <c r="Z40" s="9"/>
      <c r="AA40" s="7" t="s">
        <v>493</v>
      </c>
      <c r="AB40" s="43">
        <v>0</v>
      </c>
      <c r="AC40" s="43">
        <v>0</v>
      </c>
      <c r="AD40" s="43">
        <v>0</v>
      </c>
      <c r="AE40" s="43">
        <v>0</v>
      </c>
      <c r="AF40" s="43">
        <v>2.7459373761395157E-2</v>
      </c>
      <c r="AG40" s="43">
        <v>0</v>
      </c>
      <c r="AH40" s="43">
        <v>0</v>
      </c>
      <c r="AI40" s="43">
        <v>0</v>
      </c>
      <c r="AL40" s="41"/>
      <c r="AM40" s="41"/>
    </row>
    <row r="41" spans="1:39">
      <c r="A41" s="32" t="str">
        <f>LEFT(ID)</f>
        <v>O</v>
      </c>
      <c r="B41" s="33">
        <f t="shared" si="2"/>
        <v>2</v>
      </c>
      <c r="C41" s="33">
        <f t="shared" si="3"/>
        <v>4</v>
      </c>
      <c r="D41" s="9" t="s">
        <v>121</v>
      </c>
      <c r="E41" s="9" t="s">
        <v>18</v>
      </c>
      <c r="F41" s="9" t="s">
        <v>119</v>
      </c>
      <c r="G41" s="9" t="s">
        <v>19</v>
      </c>
      <c r="H41" s="9" t="s">
        <v>20</v>
      </c>
      <c r="I41" s="9" t="s">
        <v>21</v>
      </c>
      <c r="J41" s="34">
        <v>144.84</v>
      </c>
      <c r="K41" s="35">
        <v>70.180000000000007</v>
      </c>
      <c r="L41" s="35">
        <v>3.03</v>
      </c>
      <c r="M41" s="35">
        <v>3</v>
      </c>
      <c r="O41" s="9" t="s">
        <v>23</v>
      </c>
      <c r="P41" s="9" t="s">
        <v>24</v>
      </c>
      <c r="Q41" s="34">
        <v>13.81</v>
      </c>
      <c r="R41" s="34">
        <v>0</v>
      </c>
      <c r="S41" s="36">
        <f t="shared" si="4"/>
        <v>196.73000000000002</v>
      </c>
      <c r="T41" s="37">
        <f t="shared" si="5"/>
        <v>434.52</v>
      </c>
      <c r="U41" s="38">
        <f t="shared" si="6"/>
        <v>17.380800000000001</v>
      </c>
      <c r="V41" s="9" t="str" cm="1">
        <f t="array" ref="V41">_xlfn.XLOOKUP(HsgLista[[#This Row],[Helyiség kategória kód]], _KatKódok, Hasznos_e)</f>
        <v>Hasznos</v>
      </c>
      <c r="W41" s="55" t="str">
        <f t="shared" si="7"/>
        <v>Nem kell</v>
      </c>
      <c r="X41" s="103">
        <f t="shared" si="8"/>
        <v>2.9999999999999805E-2</v>
      </c>
      <c r="Y41" s="9" t="str" cm="1">
        <f t="array" ref="Y41">_xlfn.XLOOKUP(_xlfn.SINGLE(Burkolattípus), lábazat!$A$3:$A$17, _xlfn.XLOOKUP(_xlfn.SINGLE(Falburkolattípus), lábazat!$C$1:$U$1, lábazat!$C$3:$U$17))</f>
        <v>nincs</v>
      </c>
      <c r="Z41" s="9"/>
      <c r="AA41" s="7" t="s">
        <v>351</v>
      </c>
      <c r="AB41" s="43">
        <v>0</v>
      </c>
      <c r="AC41" s="43">
        <v>0</v>
      </c>
      <c r="AD41" s="43">
        <v>0</v>
      </c>
      <c r="AE41" s="43">
        <v>0</v>
      </c>
      <c r="AF41" s="43">
        <v>0</v>
      </c>
      <c r="AG41" s="43">
        <v>0</v>
      </c>
      <c r="AH41" s="43">
        <v>2.1440158746252217E-2</v>
      </c>
      <c r="AI41" s="43">
        <v>0</v>
      </c>
      <c r="AJ41" s="41"/>
      <c r="AL41" s="41"/>
      <c r="AM41" s="41"/>
    </row>
    <row r="42" spans="1:39">
      <c r="A42" s="32" t="str">
        <f>LEFT(ID)</f>
        <v>O</v>
      </c>
      <c r="B42" s="33">
        <f t="shared" si="2"/>
        <v>4</v>
      </c>
      <c r="C42" s="33">
        <f t="shared" si="3"/>
        <v>6</v>
      </c>
      <c r="D42" s="9" t="s">
        <v>122</v>
      </c>
      <c r="E42" s="9" t="s">
        <v>123</v>
      </c>
      <c r="F42" s="9" t="s">
        <v>119</v>
      </c>
      <c r="G42" s="9" t="s">
        <v>19</v>
      </c>
      <c r="H42" s="9" t="s">
        <v>124</v>
      </c>
      <c r="I42" s="9" t="s">
        <v>21</v>
      </c>
      <c r="J42" s="34">
        <v>37.6</v>
      </c>
      <c r="K42" s="35">
        <v>27.45</v>
      </c>
      <c r="L42" s="35">
        <v>3.03</v>
      </c>
      <c r="M42" s="35">
        <v>2.96</v>
      </c>
      <c r="N42" s="9" t="s">
        <v>22</v>
      </c>
      <c r="O42" s="9" t="s">
        <v>125</v>
      </c>
      <c r="P42" s="9" t="s">
        <v>51</v>
      </c>
      <c r="Q42" s="34">
        <v>2.5</v>
      </c>
      <c r="R42" s="34">
        <v>0</v>
      </c>
      <c r="S42" s="36">
        <f t="shared" si="4"/>
        <v>78.751999999999995</v>
      </c>
      <c r="T42" s="37">
        <f t="shared" si="5"/>
        <v>111.29600000000001</v>
      </c>
      <c r="U42" s="38">
        <f t="shared" si="6"/>
        <v>4.5120000000000005</v>
      </c>
      <c r="V42" s="9" t="str" cm="1">
        <f t="array" ref="V42">_xlfn.XLOOKUP(HsgLista[[#This Row],[Helyiség kategória kód]], _KatKódok, Hasznos_e)</f>
        <v>Hasznos</v>
      </c>
      <c r="W42" s="55" t="str">
        <f t="shared" si="7"/>
        <v>10-es rúd</v>
      </c>
      <c r="X42" s="103">
        <f t="shared" si="8"/>
        <v>6.999999999999984E-2</v>
      </c>
      <c r="Y42" s="9" t="str" cm="1">
        <f t="array" ref="Y42">_xlfn.XLOOKUP(_xlfn.SINGLE(Burkolattípus), lábazat!$A$3:$A$17, _xlfn.XLOOKUP(_xlfn.SINGLE(Falburkolattípus), lábazat!$C$1:$U$1, lábazat!$C$3:$U$17))</f>
        <v>GUMI</v>
      </c>
      <c r="Z42" s="9"/>
      <c r="AA42" s="7" t="s">
        <v>65</v>
      </c>
      <c r="AB42" s="43">
        <v>9.3966127889754641E-2</v>
      </c>
      <c r="AC42" s="43">
        <v>4.6522004791690129E-2</v>
      </c>
      <c r="AD42" s="43">
        <v>2.6264613018434031E-2</v>
      </c>
      <c r="AE42" s="43">
        <v>5.9742290413352821E-2</v>
      </c>
      <c r="AF42" s="43">
        <v>2.1685295283392782E-2</v>
      </c>
      <c r="AG42" s="43">
        <v>0</v>
      </c>
      <c r="AH42" s="43">
        <v>0</v>
      </c>
      <c r="AI42" s="43">
        <v>0</v>
      </c>
      <c r="AJ42" s="41"/>
      <c r="AL42" s="41"/>
      <c r="AM42" s="41"/>
    </row>
    <row r="43" spans="1:39">
      <c r="A43" s="32" t="str">
        <f>LEFT(ID)</f>
        <v>O</v>
      </c>
      <c r="B43" s="33">
        <f t="shared" si="2"/>
        <v>4</v>
      </c>
      <c r="C43" s="33">
        <f t="shared" si="3"/>
        <v>7</v>
      </c>
      <c r="D43" s="9" t="s">
        <v>126</v>
      </c>
      <c r="E43" s="9" t="s">
        <v>123</v>
      </c>
      <c r="F43" s="9" t="s">
        <v>119</v>
      </c>
      <c r="G43" s="9" t="s">
        <v>19</v>
      </c>
      <c r="H43" s="9" t="s">
        <v>124</v>
      </c>
      <c r="I43" s="9" t="s">
        <v>21</v>
      </c>
      <c r="J43" s="34">
        <v>35.42</v>
      </c>
      <c r="K43" s="35">
        <v>26.22</v>
      </c>
      <c r="L43" s="35">
        <v>3.03</v>
      </c>
      <c r="M43" s="35">
        <v>2.96</v>
      </c>
      <c r="N43" s="9" t="s">
        <v>22</v>
      </c>
      <c r="O43" s="9" t="s">
        <v>125</v>
      </c>
      <c r="P43" s="9" t="s">
        <v>51</v>
      </c>
      <c r="Q43" s="34">
        <v>2.5</v>
      </c>
      <c r="R43" s="34">
        <v>0</v>
      </c>
      <c r="S43" s="36">
        <f t="shared" si="4"/>
        <v>75.111199999999997</v>
      </c>
      <c r="T43" s="37">
        <f t="shared" si="5"/>
        <v>104.84320000000001</v>
      </c>
      <c r="U43" s="38">
        <f t="shared" si="6"/>
        <v>4.2504</v>
      </c>
      <c r="V43" s="9" t="str" cm="1">
        <f t="array" ref="V43">_xlfn.XLOOKUP(HsgLista[[#This Row],[Helyiség kategória kód]], _KatKódok, Hasznos_e)</f>
        <v>Hasznos</v>
      </c>
      <c r="W43" s="55" t="str">
        <f t="shared" si="7"/>
        <v>10-es rúd</v>
      </c>
      <c r="X43" s="103">
        <f t="shared" si="8"/>
        <v>6.999999999999984E-2</v>
      </c>
      <c r="Y43" s="9" t="str" cm="1">
        <f t="array" ref="Y43">_xlfn.XLOOKUP(_xlfn.SINGLE(Burkolattípus), lábazat!$A$3:$A$17, _xlfn.XLOOKUP(_xlfn.SINGLE(Falburkolattípus), lábazat!$C$1:$U$1, lábazat!$C$3:$U$17))</f>
        <v>GUMI</v>
      </c>
      <c r="Z43" s="9"/>
      <c r="AA43" s="7" t="s">
        <v>75</v>
      </c>
      <c r="AB43" s="43">
        <v>0.41965784446304766</v>
      </c>
      <c r="AC43" s="43">
        <v>0.25036178868325004</v>
      </c>
      <c r="AD43" s="43">
        <v>0.24399396623754976</v>
      </c>
      <c r="AE43" s="43">
        <v>0.2904305986301095</v>
      </c>
      <c r="AF43" s="43">
        <v>0.26575663892191848</v>
      </c>
      <c r="AG43" s="43">
        <v>0.37182286164629347</v>
      </c>
      <c r="AH43" s="43">
        <v>0.36913573094248353</v>
      </c>
      <c r="AI43" s="43">
        <v>0.35692188708430012</v>
      </c>
      <c r="AJ43" s="41"/>
      <c r="AL43" s="41"/>
      <c r="AM43" s="41"/>
    </row>
    <row r="44" spans="1:39">
      <c r="A44" s="32" t="str">
        <f>LEFT(ID)</f>
        <v>O</v>
      </c>
      <c r="B44" s="33">
        <f t="shared" si="2"/>
        <v>4</v>
      </c>
      <c r="C44" s="33">
        <f t="shared" si="3"/>
        <v>10</v>
      </c>
      <c r="D44" s="9" t="s">
        <v>127</v>
      </c>
      <c r="E44" s="9" t="s">
        <v>123</v>
      </c>
      <c r="F44" s="9" t="s">
        <v>119</v>
      </c>
      <c r="G44" s="9" t="s">
        <v>19</v>
      </c>
      <c r="H44" s="9" t="s">
        <v>124</v>
      </c>
      <c r="I44" s="9" t="s">
        <v>21</v>
      </c>
      <c r="J44" s="34">
        <v>36.01</v>
      </c>
      <c r="K44" s="35">
        <v>26.02</v>
      </c>
      <c r="L44" s="35">
        <v>3.03</v>
      </c>
      <c r="M44" s="35">
        <v>2.96</v>
      </c>
      <c r="N44" s="9" t="s">
        <v>22</v>
      </c>
      <c r="O44" s="9" t="s">
        <v>125</v>
      </c>
      <c r="P44" s="9" t="s">
        <v>51</v>
      </c>
      <c r="Q44" s="34">
        <v>2.5</v>
      </c>
      <c r="R44" s="34">
        <v>0</v>
      </c>
      <c r="S44" s="36">
        <f t="shared" si="4"/>
        <v>74.519199999999998</v>
      </c>
      <c r="T44" s="37">
        <f t="shared" si="5"/>
        <v>106.58959999999999</v>
      </c>
      <c r="U44" s="38">
        <f t="shared" si="6"/>
        <v>4.3212000000000002</v>
      </c>
      <c r="V44" s="9" t="str" cm="1">
        <f t="array" ref="V44">_xlfn.XLOOKUP(HsgLista[[#This Row],[Helyiség kategória kód]], _KatKódok, Hasznos_e)</f>
        <v>Hasznos</v>
      </c>
      <c r="W44" s="55" t="str">
        <f t="shared" si="7"/>
        <v>10-es rúd</v>
      </c>
      <c r="X44" s="103">
        <f t="shared" si="8"/>
        <v>6.999999999999984E-2</v>
      </c>
      <c r="Y44" s="9" t="str" cm="1">
        <f t="array" ref="Y44">_xlfn.XLOOKUP(_xlfn.SINGLE(Burkolattípus), lábazat!$A$3:$A$17, _xlfn.XLOOKUP(_xlfn.SINGLE(Falburkolattípus), lábazat!$C$1:$U$1, lábazat!$C$3:$U$17))</f>
        <v>GUMI</v>
      </c>
      <c r="Z44" s="9"/>
      <c r="AA44" s="7" t="s">
        <v>131</v>
      </c>
      <c r="AB44" s="43">
        <v>0</v>
      </c>
      <c r="AC44" s="43">
        <v>0</v>
      </c>
      <c r="AD44" s="43">
        <v>0</v>
      </c>
      <c r="AE44" s="43">
        <v>0</v>
      </c>
      <c r="AF44" s="43">
        <v>0</v>
      </c>
      <c r="AG44" s="43">
        <v>0.16184248033938656</v>
      </c>
      <c r="AH44" s="43">
        <v>1.2814849147607939E-2</v>
      </c>
      <c r="AI44" s="43">
        <v>0</v>
      </c>
      <c r="AJ44" s="41"/>
      <c r="AL44" s="41"/>
      <c r="AM44" s="41"/>
    </row>
    <row r="45" spans="1:39">
      <c r="A45" s="32" t="str">
        <f>LEFT(ID)</f>
        <v>O</v>
      </c>
      <c r="B45" s="33">
        <f t="shared" si="2"/>
        <v>4</v>
      </c>
      <c r="C45" s="33">
        <f t="shared" si="3"/>
        <v>11</v>
      </c>
      <c r="D45" s="9" t="s">
        <v>128</v>
      </c>
      <c r="E45" s="9" t="s">
        <v>123</v>
      </c>
      <c r="F45" s="9" t="s">
        <v>119</v>
      </c>
      <c r="G45" s="9" t="s">
        <v>19</v>
      </c>
      <c r="H45" s="9" t="s">
        <v>124</v>
      </c>
      <c r="I45" s="9" t="s">
        <v>21</v>
      </c>
      <c r="J45" s="34">
        <v>37</v>
      </c>
      <c r="K45" s="35">
        <v>27.3</v>
      </c>
      <c r="L45" s="35">
        <v>3.03</v>
      </c>
      <c r="M45" s="35">
        <v>2.96</v>
      </c>
      <c r="N45" s="9" t="s">
        <v>22</v>
      </c>
      <c r="O45" s="9" t="s">
        <v>125</v>
      </c>
      <c r="P45" s="9" t="s">
        <v>51</v>
      </c>
      <c r="Q45" s="34">
        <v>2.5</v>
      </c>
      <c r="R45" s="34">
        <v>0</v>
      </c>
      <c r="S45" s="36">
        <f t="shared" si="4"/>
        <v>78.308000000000007</v>
      </c>
      <c r="T45" s="37">
        <f t="shared" si="5"/>
        <v>109.52</v>
      </c>
      <c r="U45" s="38">
        <f t="shared" si="6"/>
        <v>4.4400000000000004</v>
      </c>
      <c r="V45" s="9" t="str" cm="1">
        <f t="array" ref="V45">_xlfn.XLOOKUP(HsgLista[[#This Row],[Helyiség kategória kód]], _KatKódok, Hasznos_e)</f>
        <v>Hasznos</v>
      </c>
      <c r="W45" s="55" t="str">
        <f t="shared" si="7"/>
        <v>10-es rúd</v>
      </c>
      <c r="X45" s="103">
        <f t="shared" si="8"/>
        <v>6.999999999999984E-2</v>
      </c>
      <c r="Y45" s="9" t="str" cm="1">
        <f t="array" ref="Y45">_xlfn.XLOOKUP(_xlfn.SINGLE(Burkolattípus), lábazat!$A$3:$A$17, _xlfn.XLOOKUP(_xlfn.SINGLE(Falburkolattípus), lábazat!$C$1:$U$1, lábazat!$C$3:$U$17))</f>
        <v>GUMI</v>
      </c>
      <c r="Z45" s="9"/>
      <c r="AA45" s="44" t="s">
        <v>726</v>
      </c>
      <c r="AB45" s="43">
        <v>1</v>
      </c>
      <c r="AC45" s="43">
        <v>1</v>
      </c>
      <c r="AD45" s="43">
        <v>1</v>
      </c>
      <c r="AE45" s="43">
        <v>1</v>
      </c>
      <c r="AF45" s="43">
        <v>1</v>
      </c>
      <c r="AG45" s="43">
        <v>1</v>
      </c>
      <c r="AH45" s="43">
        <v>1</v>
      </c>
      <c r="AI45" s="43">
        <v>1</v>
      </c>
      <c r="AJ45" s="41"/>
      <c r="AL45" s="41"/>
      <c r="AM45" s="41"/>
    </row>
    <row r="46" spans="1:39">
      <c r="A46" s="32" t="str">
        <f>LEFT(ID)</f>
        <v>O</v>
      </c>
      <c r="B46" s="33">
        <f t="shared" si="2"/>
        <v>5</v>
      </c>
      <c r="C46" s="33">
        <f t="shared" si="3"/>
        <v>0</v>
      </c>
      <c r="D46" s="9" t="s">
        <v>98</v>
      </c>
      <c r="E46" s="9" t="s">
        <v>123</v>
      </c>
      <c r="F46" s="9" t="s">
        <v>119</v>
      </c>
      <c r="G46" s="9" t="s">
        <v>19</v>
      </c>
      <c r="H46" s="9" t="s">
        <v>124</v>
      </c>
      <c r="I46" s="9" t="s">
        <v>21</v>
      </c>
      <c r="J46" s="34">
        <v>37.6</v>
      </c>
      <c r="K46" s="35">
        <v>27.46</v>
      </c>
      <c r="L46" s="35">
        <v>3.03</v>
      </c>
      <c r="M46" s="35">
        <v>2.98</v>
      </c>
      <c r="N46" s="9" t="s">
        <v>22</v>
      </c>
      <c r="O46" s="9" t="s">
        <v>125</v>
      </c>
      <c r="P46" s="9" t="s">
        <v>51</v>
      </c>
      <c r="Q46" s="34">
        <v>2.5</v>
      </c>
      <c r="R46" s="34">
        <v>1.72</v>
      </c>
      <c r="S46" s="36">
        <f t="shared" si="4"/>
        <v>77.610799999999998</v>
      </c>
      <c r="T46" s="37">
        <f t="shared" si="5"/>
        <v>112.048</v>
      </c>
      <c r="U46" s="38">
        <f t="shared" si="6"/>
        <v>4.5120000000000005</v>
      </c>
      <c r="V46" s="9" t="str" cm="1">
        <f t="array" ref="V46">_xlfn.XLOOKUP(HsgLista[[#This Row],[Helyiség kategória kód]], _KatKódok, Hasznos_e)</f>
        <v>Hasznos</v>
      </c>
      <c r="W46" s="55" t="str">
        <f t="shared" si="7"/>
        <v>Nem kell</v>
      </c>
      <c r="X46" s="103">
        <f t="shared" si="8"/>
        <v>4.9999999999999822E-2</v>
      </c>
      <c r="Y46" s="9" t="str" cm="1">
        <f t="array" ref="Y46">_xlfn.XLOOKUP(_xlfn.SINGLE(Burkolattípus), lábazat!$A$3:$A$17, _xlfn.XLOOKUP(_xlfn.SINGLE(Falburkolattípus), lábazat!$C$1:$U$1, lábazat!$C$3:$U$17))</f>
        <v>GUMI</v>
      </c>
      <c r="Z46" s="9"/>
      <c r="AA46" s="41"/>
      <c r="AB46" s="41"/>
      <c r="AC46" s="41"/>
      <c r="AE46" s="9"/>
      <c r="AF46" s="9"/>
      <c r="AJ46" s="41"/>
      <c r="AL46" s="41"/>
      <c r="AM46" s="41"/>
    </row>
    <row r="47" spans="1:39">
      <c r="A47" s="32" t="str">
        <f>LEFT(ID)</f>
        <v>O</v>
      </c>
      <c r="B47" s="33">
        <f t="shared" si="2"/>
        <v>5</v>
      </c>
      <c r="C47" s="33">
        <f t="shared" si="3"/>
        <v>0</v>
      </c>
      <c r="D47" s="9" t="s">
        <v>98</v>
      </c>
      <c r="E47" s="9" t="s">
        <v>123</v>
      </c>
      <c r="F47" s="9" t="s">
        <v>119</v>
      </c>
      <c r="G47" s="9" t="s">
        <v>19</v>
      </c>
      <c r="H47" s="9" t="s">
        <v>124</v>
      </c>
      <c r="I47" s="9" t="s">
        <v>21</v>
      </c>
      <c r="J47" s="34">
        <v>35.409999999999997</v>
      </c>
      <c r="K47" s="35">
        <v>25.87</v>
      </c>
      <c r="L47" s="35">
        <v>3.03</v>
      </c>
      <c r="M47" s="35">
        <v>2.98</v>
      </c>
      <c r="N47" s="9" t="s">
        <v>22</v>
      </c>
      <c r="O47" s="9" t="s">
        <v>125</v>
      </c>
      <c r="P47" s="9" t="s">
        <v>51</v>
      </c>
      <c r="Q47" s="34">
        <v>2.5</v>
      </c>
      <c r="R47" s="34">
        <v>0</v>
      </c>
      <c r="S47" s="36">
        <f t="shared" si="4"/>
        <v>74.592600000000004</v>
      </c>
      <c r="T47" s="37">
        <f t="shared" si="5"/>
        <v>105.52179999999998</v>
      </c>
      <c r="U47" s="38">
        <f t="shared" si="6"/>
        <v>4.2491999999999992</v>
      </c>
      <c r="V47" s="9" t="str" cm="1">
        <f t="array" ref="V47">_xlfn.XLOOKUP(HsgLista[[#This Row],[Helyiség kategória kód]], _KatKódok, Hasznos_e)</f>
        <v>Hasznos</v>
      </c>
      <c r="W47" s="55" t="str">
        <f t="shared" si="7"/>
        <v>Nem kell</v>
      </c>
      <c r="X47" s="103">
        <f t="shared" si="8"/>
        <v>4.9999999999999822E-2</v>
      </c>
      <c r="Y47" s="9" t="str" cm="1">
        <f t="array" ref="Y47">_xlfn.XLOOKUP(_xlfn.SINGLE(Burkolattípus), lábazat!$A$3:$A$17, _xlfn.XLOOKUP(_xlfn.SINGLE(Falburkolattípus), lábazat!$C$1:$U$1, lábazat!$C$3:$U$17))</f>
        <v>GUMI</v>
      </c>
      <c r="Z47" s="9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</row>
    <row r="48" spans="1:39">
      <c r="A48" s="32" t="str">
        <f>LEFT(ID)</f>
        <v>O</v>
      </c>
      <c r="B48" s="33">
        <f t="shared" si="2"/>
        <v>5</v>
      </c>
      <c r="C48" s="33">
        <f t="shared" si="3"/>
        <v>1</v>
      </c>
      <c r="D48" s="9" t="s">
        <v>129</v>
      </c>
      <c r="E48" s="9" t="s">
        <v>123</v>
      </c>
      <c r="F48" s="9" t="s">
        <v>119</v>
      </c>
      <c r="G48" s="9" t="s">
        <v>19</v>
      </c>
      <c r="H48" s="9" t="s">
        <v>124</v>
      </c>
      <c r="I48" s="9" t="s">
        <v>21</v>
      </c>
      <c r="J48" s="34">
        <v>36</v>
      </c>
      <c r="K48" s="35">
        <v>26.02</v>
      </c>
      <c r="L48" s="35">
        <v>3.03</v>
      </c>
      <c r="M48" s="35">
        <v>2.98</v>
      </c>
      <c r="N48" s="9" t="s">
        <v>22</v>
      </c>
      <c r="O48" s="9" t="s">
        <v>125</v>
      </c>
      <c r="P48" s="9" t="s">
        <v>51</v>
      </c>
      <c r="Q48" s="34">
        <v>2.5</v>
      </c>
      <c r="R48" s="34">
        <v>0</v>
      </c>
      <c r="S48" s="36">
        <f t="shared" si="4"/>
        <v>75.039599999999993</v>
      </c>
      <c r="T48" s="37">
        <f t="shared" si="5"/>
        <v>107.28</v>
      </c>
      <c r="U48" s="38">
        <f t="shared" si="6"/>
        <v>4.32</v>
      </c>
      <c r="V48" s="9" t="str" cm="1">
        <f t="array" ref="V48">_xlfn.XLOOKUP(HsgLista[[#This Row],[Helyiség kategória kód]], _KatKódok, Hasznos_e)</f>
        <v>Hasznos</v>
      </c>
      <c r="W48" s="55" t="str">
        <f t="shared" si="7"/>
        <v>Nem kell</v>
      </c>
      <c r="X48" s="103">
        <f t="shared" si="8"/>
        <v>4.9999999999999822E-2</v>
      </c>
      <c r="Y48" s="9" t="str" cm="1">
        <f t="array" ref="Y48">_xlfn.XLOOKUP(_xlfn.SINGLE(Burkolattípus), lábazat!$A$3:$A$17, _xlfn.XLOOKUP(_xlfn.SINGLE(Falburkolattípus), lábazat!$C$1:$U$1, lábazat!$C$3:$U$17))</f>
        <v>GUMI</v>
      </c>
      <c r="Z48" s="9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</row>
    <row r="49" spans="1:39">
      <c r="A49" s="32" t="str">
        <f>LEFT(ID)</f>
        <v>O</v>
      </c>
      <c r="B49" s="33">
        <f t="shared" si="2"/>
        <v>5</v>
      </c>
      <c r="C49" s="33">
        <f t="shared" si="3"/>
        <v>1</v>
      </c>
      <c r="D49" s="9" t="s">
        <v>129</v>
      </c>
      <c r="E49" s="9" t="s">
        <v>123</v>
      </c>
      <c r="F49" s="9" t="s">
        <v>119</v>
      </c>
      <c r="G49" s="9" t="s">
        <v>19</v>
      </c>
      <c r="H49" s="9" t="s">
        <v>124</v>
      </c>
      <c r="I49" s="9" t="s">
        <v>21</v>
      </c>
      <c r="J49" s="34">
        <v>37.01</v>
      </c>
      <c r="K49" s="35">
        <v>27.31</v>
      </c>
      <c r="L49" s="35">
        <v>3.03</v>
      </c>
      <c r="M49" s="35">
        <v>2.98</v>
      </c>
      <c r="N49" s="9" t="s">
        <v>22</v>
      </c>
      <c r="O49" s="9" t="s">
        <v>125</v>
      </c>
      <c r="P49" s="9" t="s">
        <v>51</v>
      </c>
      <c r="Q49" s="34">
        <v>2.5</v>
      </c>
      <c r="R49" s="34">
        <v>1.72</v>
      </c>
      <c r="S49" s="36">
        <f t="shared" si="4"/>
        <v>77.163799999999995</v>
      </c>
      <c r="T49" s="37">
        <f t="shared" si="5"/>
        <v>110.2898</v>
      </c>
      <c r="U49" s="38">
        <f t="shared" si="6"/>
        <v>4.4412000000000003</v>
      </c>
      <c r="V49" s="9" t="str" cm="1">
        <f t="array" ref="V49">_xlfn.XLOOKUP(HsgLista[[#This Row],[Helyiség kategória kód]], _KatKódok, Hasznos_e)</f>
        <v>Hasznos</v>
      </c>
      <c r="W49" s="55" t="str">
        <f t="shared" si="7"/>
        <v>Nem kell</v>
      </c>
      <c r="X49" s="103">
        <f t="shared" si="8"/>
        <v>4.9999999999999822E-2</v>
      </c>
      <c r="Y49" s="9" t="str" cm="1">
        <f t="array" ref="Y49">_xlfn.XLOOKUP(_xlfn.SINGLE(Burkolattípus), lábazat!$A$3:$A$17, _xlfn.XLOOKUP(_xlfn.SINGLE(Falburkolattípus), lábazat!$C$1:$U$1, lábazat!$C$3:$U$17))</f>
        <v>GUMI</v>
      </c>
      <c r="Z49" s="9"/>
      <c r="AA49" s="41"/>
      <c r="AB49" s="41"/>
      <c r="AC49" s="41"/>
      <c r="AE49" s="9"/>
      <c r="AF49" s="9"/>
      <c r="AJ49" s="41"/>
      <c r="AL49" s="41"/>
      <c r="AM49" s="41"/>
    </row>
    <row r="50" spans="1:39">
      <c r="A50" s="32" t="str">
        <f>LEFT(ID)</f>
        <v>O</v>
      </c>
      <c r="B50" s="33">
        <f t="shared" si="2"/>
        <v>6</v>
      </c>
      <c r="C50" s="33">
        <f t="shared" si="3"/>
        <v>0</v>
      </c>
      <c r="D50" s="9" t="s">
        <v>100</v>
      </c>
      <c r="E50" s="9" t="s">
        <v>123</v>
      </c>
      <c r="F50" s="9" t="s">
        <v>119</v>
      </c>
      <c r="G50" s="9" t="s">
        <v>19</v>
      </c>
      <c r="H50" s="9" t="s">
        <v>124</v>
      </c>
      <c r="I50" s="9" t="s">
        <v>21</v>
      </c>
      <c r="J50" s="34">
        <v>32.78</v>
      </c>
      <c r="K50" s="35">
        <v>26.21</v>
      </c>
      <c r="L50" s="35">
        <v>2.99</v>
      </c>
      <c r="M50" s="35">
        <v>2.94</v>
      </c>
      <c r="N50" s="9" t="s">
        <v>22</v>
      </c>
      <c r="O50" s="9" t="s">
        <v>125</v>
      </c>
      <c r="P50" s="9" t="s">
        <v>51</v>
      </c>
      <c r="Q50" s="34">
        <v>2.5</v>
      </c>
      <c r="R50" s="34">
        <v>0</v>
      </c>
      <c r="S50" s="36">
        <f t="shared" si="4"/>
        <v>74.557400000000001</v>
      </c>
      <c r="T50" s="37">
        <f t="shared" si="5"/>
        <v>96.373199999999997</v>
      </c>
      <c r="U50" s="38">
        <f t="shared" si="6"/>
        <v>3.9336000000000002</v>
      </c>
      <c r="V50" s="9" t="str" cm="1">
        <f t="array" ref="V50">_xlfn.XLOOKUP(HsgLista[[#This Row],[Helyiség kategória kód]], _KatKódok, Hasznos_e)</f>
        <v>Hasznos</v>
      </c>
      <c r="W50" s="55" t="str">
        <f t="shared" si="7"/>
        <v>10-es rúd</v>
      </c>
      <c r="X50" s="103">
        <f t="shared" si="8"/>
        <v>5.0000000000000266E-2</v>
      </c>
      <c r="Y50" s="9" t="str" cm="1">
        <f t="array" ref="Y50">_xlfn.XLOOKUP(_xlfn.SINGLE(Burkolattípus), lábazat!$A$3:$A$17, _xlfn.XLOOKUP(_xlfn.SINGLE(Falburkolattípus), lábazat!$C$1:$U$1, lábazat!$C$3:$U$17))</f>
        <v>GUMI</v>
      </c>
      <c r="Z50" s="9"/>
      <c r="AA50" s="40" t="s">
        <v>714</v>
      </c>
      <c r="AB50" s="45">
        <v>0</v>
      </c>
      <c r="AE50" s="9"/>
      <c r="AF50" s="9"/>
      <c r="AJ50" s="41"/>
      <c r="AL50" s="41"/>
      <c r="AM50" s="41"/>
    </row>
    <row r="51" spans="1:39">
      <c r="A51" s="32" t="str">
        <f>LEFT(ID)</f>
        <v>O</v>
      </c>
      <c r="B51" s="33">
        <f t="shared" si="2"/>
        <v>6</v>
      </c>
      <c r="C51" s="33">
        <f t="shared" si="3"/>
        <v>0</v>
      </c>
      <c r="D51" s="9" t="s">
        <v>100</v>
      </c>
      <c r="E51" s="9" t="s">
        <v>123</v>
      </c>
      <c r="F51" s="9" t="s">
        <v>119</v>
      </c>
      <c r="G51" s="9" t="s">
        <v>19</v>
      </c>
      <c r="H51" s="9" t="s">
        <v>124</v>
      </c>
      <c r="I51" s="9" t="s">
        <v>21</v>
      </c>
      <c r="J51" s="34">
        <v>28.86</v>
      </c>
      <c r="K51" s="35">
        <v>23.22</v>
      </c>
      <c r="L51" s="35">
        <v>2.99</v>
      </c>
      <c r="M51" s="35">
        <v>2.94</v>
      </c>
      <c r="N51" s="9" t="s">
        <v>22</v>
      </c>
      <c r="O51" s="9" t="s">
        <v>125</v>
      </c>
      <c r="P51" s="9" t="s">
        <v>51</v>
      </c>
      <c r="Q51" s="34">
        <v>2.5</v>
      </c>
      <c r="R51" s="34">
        <v>0</v>
      </c>
      <c r="S51" s="36">
        <f t="shared" si="4"/>
        <v>65.766799999999989</v>
      </c>
      <c r="T51" s="37">
        <f t="shared" si="5"/>
        <v>84.848399999999998</v>
      </c>
      <c r="U51" s="38">
        <f t="shared" si="6"/>
        <v>3.4632000000000001</v>
      </c>
      <c r="V51" s="9" t="str" cm="1">
        <f t="array" ref="V51">_xlfn.XLOOKUP(HsgLista[[#This Row],[Helyiség kategória kód]], _KatKódok, Hasznos_e)</f>
        <v>Hasznos</v>
      </c>
      <c r="W51" s="55" t="str">
        <f t="shared" si="7"/>
        <v>10-es rúd</v>
      </c>
      <c r="X51" s="103">
        <f t="shared" si="8"/>
        <v>5.0000000000000266E-2</v>
      </c>
      <c r="Y51" s="9" t="str" cm="1">
        <f t="array" ref="Y51">_xlfn.XLOOKUP(_xlfn.SINGLE(Burkolattípus), lábazat!$A$3:$A$17, _xlfn.XLOOKUP(_xlfn.SINGLE(Falburkolattípus), lábazat!$C$1:$U$1, lábazat!$C$3:$U$17))</f>
        <v>GUMI</v>
      </c>
      <c r="Z51" s="9"/>
      <c r="AA51" s="39"/>
      <c r="AB51" s="9"/>
      <c r="AE51" s="9"/>
      <c r="AF51" s="9"/>
      <c r="AJ51" s="41"/>
      <c r="AL51" s="41"/>
      <c r="AM51" s="41"/>
    </row>
    <row r="52" spans="1:39">
      <c r="A52" s="32" t="str">
        <f>LEFT(ID)</f>
        <v>O</v>
      </c>
      <c r="B52" s="33">
        <f t="shared" si="2"/>
        <v>6</v>
      </c>
      <c r="C52" s="33">
        <f t="shared" si="3"/>
        <v>0</v>
      </c>
      <c r="D52" s="9" t="s">
        <v>100</v>
      </c>
      <c r="E52" s="9" t="s">
        <v>123</v>
      </c>
      <c r="F52" s="9" t="s">
        <v>119</v>
      </c>
      <c r="G52" s="9" t="s">
        <v>19</v>
      </c>
      <c r="H52" s="9" t="s">
        <v>124</v>
      </c>
      <c r="I52" s="9" t="s">
        <v>21</v>
      </c>
      <c r="J52" s="34">
        <v>35.47</v>
      </c>
      <c r="K52" s="35">
        <v>25.14</v>
      </c>
      <c r="L52" s="35">
        <v>2.99</v>
      </c>
      <c r="M52" s="35">
        <v>2.94</v>
      </c>
      <c r="N52" s="9" t="s">
        <v>22</v>
      </c>
      <c r="O52" s="9" t="s">
        <v>125</v>
      </c>
      <c r="P52" s="9" t="s">
        <v>51</v>
      </c>
      <c r="Q52" s="34">
        <v>2.5</v>
      </c>
      <c r="R52" s="34">
        <v>0</v>
      </c>
      <c r="S52" s="36">
        <f t="shared" si="4"/>
        <v>71.411600000000007</v>
      </c>
      <c r="T52" s="37">
        <f t="shared" si="5"/>
        <v>104.28179999999999</v>
      </c>
      <c r="U52" s="38">
        <f t="shared" si="6"/>
        <v>4.2564000000000002</v>
      </c>
      <c r="V52" s="9" t="str" cm="1">
        <f t="array" ref="V52">_xlfn.XLOOKUP(HsgLista[[#This Row],[Helyiség kategória kód]], _KatKódok, Hasznos_e)</f>
        <v>Hasznos</v>
      </c>
      <c r="W52" s="55" t="str">
        <f t="shared" si="7"/>
        <v>10-es rúd</v>
      </c>
      <c r="X52" s="103">
        <f t="shared" si="8"/>
        <v>5.0000000000000266E-2</v>
      </c>
      <c r="Y52" s="9" t="str" cm="1">
        <f t="array" ref="Y52">_xlfn.XLOOKUP(_xlfn.SINGLE(Burkolattípus), lábazat!$A$3:$A$17, _xlfn.XLOOKUP(_xlfn.SINGLE(Falburkolattípus), lábazat!$C$1:$U$1, lábazat!$C$3:$U$17))</f>
        <v>GUMI</v>
      </c>
      <c r="Z52" s="9"/>
      <c r="AA52" s="40" t="s">
        <v>730</v>
      </c>
      <c r="AB52" s="40" t="s">
        <v>727</v>
      </c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</row>
    <row r="53" spans="1:39">
      <c r="A53" s="32" t="str">
        <f>LEFT(ID)</f>
        <v>O</v>
      </c>
      <c r="B53" s="33">
        <f t="shared" si="2"/>
        <v>6</v>
      </c>
      <c r="C53" s="33">
        <f t="shared" si="3"/>
        <v>0</v>
      </c>
      <c r="D53" s="9" t="s">
        <v>100</v>
      </c>
      <c r="E53" s="9" t="s">
        <v>123</v>
      </c>
      <c r="F53" s="9" t="s">
        <v>119</v>
      </c>
      <c r="G53" s="9" t="s">
        <v>19</v>
      </c>
      <c r="H53" s="9" t="s">
        <v>124</v>
      </c>
      <c r="I53" s="9" t="s">
        <v>21</v>
      </c>
      <c r="J53" s="34">
        <v>36.369999999999997</v>
      </c>
      <c r="K53" s="35">
        <v>26.4</v>
      </c>
      <c r="L53" s="35">
        <v>2.99</v>
      </c>
      <c r="M53" s="35">
        <v>2.94</v>
      </c>
      <c r="N53" s="9" t="s">
        <v>22</v>
      </c>
      <c r="O53" s="9" t="s">
        <v>125</v>
      </c>
      <c r="P53" s="9" t="s">
        <v>51</v>
      </c>
      <c r="Q53" s="34">
        <v>2.5</v>
      </c>
      <c r="R53" s="34">
        <v>0</v>
      </c>
      <c r="S53" s="36">
        <f t="shared" si="4"/>
        <v>75.116</v>
      </c>
      <c r="T53" s="37">
        <f t="shared" si="5"/>
        <v>106.92779999999999</v>
      </c>
      <c r="U53" s="38">
        <f t="shared" si="6"/>
        <v>4.3643999999999998</v>
      </c>
      <c r="V53" s="9" t="str" cm="1">
        <f t="array" ref="V53">_xlfn.XLOOKUP(HsgLista[[#This Row],[Helyiség kategória kód]], _KatKódok, Hasznos_e)</f>
        <v>Hasznos</v>
      </c>
      <c r="W53" s="55" t="str">
        <f t="shared" si="7"/>
        <v>10-es rúd</v>
      </c>
      <c r="X53" s="103">
        <f t="shared" si="8"/>
        <v>5.0000000000000266E-2</v>
      </c>
      <c r="Y53" s="9" t="str" cm="1">
        <f t="array" ref="Y53">_xlfn.XLOOKUP(_xlfn.SINGLE(Burkolattípus), lábazat!$A$3:$A$17, _xlfn.XLOOKUP(_xlfn.SINGLE(Falburkolattípus), lábazat!$C$1:$U$1, lábazat!$C$3:$U$17))</f>
        <v>GUMI</v>
      </c>
      <c r="Z53" s="9"/>
      <c r="AA53" s="40" t="s">
        <v>725</v>
      </c>
      <c r="AB53" s="41" t="s">
        <v>60</v>
      </c>
      <c r="AC53" s="41" t="s">
        <v>125</v>
      </c>
      <c r="AD53" s="41" t="s">
        <v>104</v>
      </c>
      <c r="AE53" s="41" t="s">
        <v>108</v>
      </c>
      <c r="AF53" s="41" t="s">
        <v>78</v>
      </c>
      <c r="AG53" s="41" t="s">
        <v>321</v>
      </c>
      <c r="AH53" s="41" t="s">
        <v>141</v>
      </c>
      <c r="AI53" s="41" t="s">
        <v>283</v>
      </c>
      <c r="AJ53" s="41" t="s">
        <v>726</v>
      </c>
      <c r="AK53" s="41"/>
      <c r="AL53" s="41"/>
      <c r="AM53" s="41"/>
    </row>
    <row r="54" spans="1:39">
      <c r="A54" s="32" t="str">
        <f>LEFT(ID)</f>
        <v>O</v>
      </c>
      <c r="B54" s="33">
        <f t="shared" si="2"/>
        <v>6</v>
      </c>
      <c r="C54" s="33">
        <f t="shared" si="3"/>
        <v>1</v>
      </c>
      <c r="D54" s="9" t="s">
        <v>55</v>
      </c>
      <c r="E54" s="9" t="s">
        <v>123</v>
      </c>
      <c r="F54" s="9" t="s">
        <v>119</v>
      </c>
      <c r="G54" s="9" t="s">
        <v>19</v>
      </c>
      <c r="H54" s="9" t="s">
        <v>124</v>
      </c>
      <c r="I54" s="9" t="s">
        <v>21</v>
      </c>
      <c r="J54" s="34">
        <v>28.86</v>
      </c>
      <c r="K54" s="35">
        <v>23.22</v>
      </c>
      <c r="L54" s="35">
        <v>2.99</v>
      </c>
      <c r="M54" s="35">
        <v>2.94</v>
      </c>
      <c r="N54" s="9" t="s">
        <v>22</v>
      </c>
      <c r="O54" s="9" t="s">
        <v>125</v>
      </c>
      <c r="P54" s="9" t="s">
        <v>51</v>
      </c>
      <c r="Q54" s="34">
        <v>2.5</v>
      </c>
      <c r="R54" s="34">
        <v>0</v>
      </c>
      <c r="S54" s="36">
        <f t="shared" si="4"/>
        <v>65.766799999999989</v>
      </c>
      <c r="T54" s="37">
        <f t="shared" si="5"/>
        <v>84.848399999999998</v>
      </c>
      <c r="U54" s="38">
        <f t="shared" si="6"/>
        <v>3.4632000000000001</v>
      </c>
      <c r="V54" s="9" t="str" cm="1">
        <f t="array" ref="V54">_xlfn.XLOOKUP(HsgLista[[#This Row],[Helyiség kategória kód]], _KatKódok, Hasznos_e)</f>
        <v>Hasznos</v>
      </c>
      <c r="W54" s="55" t="str">
        <f t="shared" si="7"/>
        <v>10-es rúd</v>
      </c>
      <c r="X54" s="103">
        <f t="shared" si="8"/>
        <v>5.0000000000000266E-2</v>
      </c>
      <c r="Y54" s="9" t="str" cm="1">
        <f t="array" ref="Y54">_xlfn.XLOOKUP(_xlfn.SINGLE(Burkolattípus), lábazat!$A$3:$A$17, _xlfn.XLOOKUP(_xlfn.SINGLE(Falburkolattípus), lábazat!$C$1:$U$1, lábazat!$C$3:$U$17))</f>
        <v>GUMI</v>
      </c>
      <c r="Z54" s="9"/>
      <c r="AA54" s="7" t="s">
        <v>119</v>
      </c>
      <c r="AB54" s="41"/>
      <c r="AC54" s="41">
        <v>6</v>
      </c>
      <c r="AD54" s="41"/>
      <c r="AE54" s="41"/>
      <c r="AF54" s="41"/>
      <c r="AG54" s="41"/>
      <c r="AH54" s="41"/>
      <c r="AI54" s="41"/>
      <c r="AJ54" s="12">
        <v>6</v>
      </c>
      <c r="AK54" s="41"/>
      <c r="AL54" s="41"/>
      <c r="AM54" s="41"/>
    </row>
    <row r="55" spans="1:39">
      <c r="A55" s="32" t="str">
        <f>LEFT(ID)</f>
        <v>O</v>
      </c>
      <c r="B55" s="33">
        <f t="shared" si="2"/>
        <v>6</v>
      </c>
      <c r="C55" s="33">
        <f t="shared" si="3"/>
        <v>1</v>
      </c>
      <c r="D55" s="9" t="s">
        <v>55</v>
      </c>
      <c r="E55" s="9" t="s">
        <v>123</v>
      </c>
      <c r="F55" s="9" t="s">
        <v>119</v>
      </c>
      <c r="G55" s="9" t="s">
        <v>19</v>
      </c>
      <c r="H55" s="9" t="s">
        <v>124</v>
      </c>
      <c r="I55" s="9" t="s">
        <v>21</v>
      </c>
      <c r="J55" s="34">
        <v>32.81</v>
      </c>
      <c r="K55" s="35">
        <v>26.3</v>
      </c>
      <c r="L55" s="35">
        <v>2.99</v>
      </c>
      <c r="M55" s="35">
        <v>2.94</v>
      </c>
      <c r="N55" s="9" t="s">
        <v>22</v>
      </c>
      <c r="O55" s="9" t="s">
        <v>125</v>
      </c>
      <c r="P55" s="9" t="s">
        <v>51</v>
      </c>
      <c r="Q55" s="34">
        <v>2.5</v>
      </c>
      <c r="R55" s="34">
        <v>1.72</v>
      </c>
      <c r="S55" s="36">
        <f t="shared" si="4"/>
        <v>73.102000000000004</v>
      </c>
      <c r="T55" s="37">
        <f t="shared" si="5"/>
        <v>96.461400000000012</v>
      </c>
      <c r="U55" s="38">
        <f t="shared" si="6"/>
        <v>3.9372000000000003</v>
      </c>
      <c r="V55" s="9" t="str" cm="1">
        <f t="array" ref="V55">_xlfn.XLOOKUP(HsgLista[[#This Row],[Helyiség kategória kód]], _KatKódok, Hasznos_e)</f>
        <v>Hasznos</v>
      </c>
      <c r="W55" s="55" t="str">
        <f t="shared" si="7"/>
        <v>10-es rúd</v>
      </c>
      <c r="X55" s="103">
        <f t="shared" si="8"/>
        <v>5.0000000000000266E-2</v>
      </c>
      <c r="Y55" s="9" t="str" cm="1">
        <f t="array" ref="Y55">_xlfn.XLOOKUP(_xlfn.SINGLE(Burkolattípus), lábazat!$A$3:$A$17, _xlfn.XLOOKUP(_xlfn.SINGLE(Falburkolattípus), lábazat!$C$1:$U$1, lábazat!$C$3:$U$17))</f>
        <v>GUMI</v>
      </c>
      <c r="Z55" s="9"/>
      <c r="AA55" s="7" t="s">
        <v>48</v>
      </c>
      <c r="AB55" s="41">
        <v>1</v>
      </c>
      <c r="AC55" s="41"/>
      <c r="AD55" s="41"/>
      <c r="AE55" s="41"/>
      <c r="AF55" s="41"/>
      <c r="AG55" s="41"/>
      <c r="AH55" s="41">
        <v>11</v>
      </c>
      <c r="AI55" s="41">
        <v>1</v>
      </c>
      <c r="AJ55" s="12">
        <v>13</v>
      </c>
      <c r="AK55" s="41"/>
      <c r="AL55" s="41"/>
      <c r="AM55" s="41"/>
    </row>
    <row r="56" spans="1:39">
      <c r="A56" s="32" t="str">
        <f>LEFT(ID)</f>
        <v>O</v>
      </c>
      <c r="B56" s="33">
        <f t="shared" si="2"/>
        <v>6</v>
      </c>
      <c r="C56" s="33">
        <f t="shared" si="3"/>
        <v>1</v>
      </c>
      <c r="D56" s="9" t="s">
        <v>55</v>
      </c>
      <c r="E56" s="9" t="s">
        <v>123</v>
      </c>
      <c r="F56" s="9" t="s">
        <v>119</v>
      </c>
      <c r="G56" s="9" t="s">
        <v>19</v>
      </c>
      <c r="H56" s="9" t="s">
        <v>130</v>
      </c>
      <c r="I56" s="9" t="s">
        <v>21</v>
      </c>
      <c r="J56" s="34">
        <v>72.040000000000006</v>
      </c>
      <c r="K56" s="35">
        <v>34.229999999999997</v>
      </c>
      <c r="L56" s="35">
        <v>2.99</v>
      </c>
      <c r="M56" s="35">
        <v>2.94</v>
      </c>
      <c r="N56" s="9" t="s">
        <v>22</v>
      </c>
      <c r="O56" s="9" t="s">
        <v>125</v>
      </c>
      <c r="P56" s="9" t="s">
        <v>51</v>
      </c>
      <c r="Q56" s="34">
        <v>5</v>
      </c>
      <c r="R56" s="34">
        <v>0</v>
      </c>
      <c r="S56" s="36">
        <f t="shared" si="4"/>
        <v>95.636199999999988</v>
      </c>
      <c r="T56" s="37">
        <f t="shared" si="5"/>
        <v>211.79760000000002</v>
      </c>
      <c r="U56" s="38">
        <f t="shared" si="6"/>
        <v>8.6448</v>
      </c>
      <c r="V56" s="9" t="str" cm="1">
        <f t="array" ref="V56">_xlfn.XLOOKUP(HsgLista[[#This Row],[Helyiség kategória kód]], _KatKódok, Hasznos_e)</f>
        <v>Hasznos</v>
      </c>
      <c r="W56" s="55" t="str">
        <f t="shared" si="7"/>
        <v>10-es rúd</v>
      </c>
      <c r="X56" s="103">
        <f t="shared" si="8"/>
        <v>5.0000000000000266E-2</v>
      </c>
      <c r="Y56" s="9" t="str" cm="1">
        <f t="array" ref="Y56">_xlfn.XLOOKUP(_xlfn.SINGLE(Burkolattípus), lábazat!$A$3:$A$17, _xlfn.XLOOKUP(_xlfn.SINGLE(Falburkolattípus), lábazat!$C$1:$U$1, lábazat!$C$3:$U$17))</f>
        <v>GUMI</v>
      </c>
      <c r="Z56" s="9"/>
      <c r="AA56" s="7" t="s">
        <v>221</v>
      </c>
      <c r="AB56" s="41"/>
      <c r="AC56" s="41"/>
      <c r="AD56" s="41">
        <v>10</v>
      </c>
      <c r="AE56" s="41">
        <v>1</v>
      </c>
      <c r="AF56" s="41">
        <v>9</v>
      </c>
      <c r="AG56" s="41">
        <v>1</v>
      </c>
      <c r="AH56" s="41"/>
      <c r="AI56" s="41"/>
      <c r="AJ56" s="12">
        <v>21</v>
      </c>
      <c r="AK56" s="41"/>
      <c r="AL56" s="41"/>
      <c r="AM56" s="41"/>
    </row>
    <row r="57" spans="1:39">
      <c r="A57" s="32" t="str">
        <f>LEFT(ID)</f>
        <v>O</v>
      </c>
      <c r="B57" s="33">
        <f t="shared" si="2"/>
        <v>6</v>
      </c>
      <c r="C57" s="33">
        <f t="shared" si="3"/>
        <v>1</v>
      </c>
      <c r="D57" s="9" t="s">
        <v>55</v>
      </c>
      <c r="E57" s="9" t="s">
        <v>123</v>
      </c>
      <c r="F57" s="9" t="s">
        <v>119</v>
      </c>
      <c r="G57" s="9" t="s">
        <v>19</v>
      </c>
      <c r="H57" s="9" t="s">
        <v>130</v>
      </c>
      <c r="I57" s="9" t="s">
        <v>21</v>
      </c>
      <c r="J57" s="34">
        <v>39.770000000000003</v>
      </c>
      <c r="K57" s="35">
        <v>25.66</v>
      </c>
      <c r="L57" s="35">
        <v>2.99</v>
      </c>
      <c r="M57" s="35">
        <v>2.94</v>
      </c>
      <c r="N57" s="9" t="s">
        <v>22</v>
      </c>
      <c r="O57" s="9" t="s">
        <v>125</v>
      </c>
      <c r="P57" s="9" t="s">
        <v>51</v>
      </c>
      <c r="Q57" s="34">
        <v>2.5</v>
      </c>
      <c r="R57" s="34">
        <v>0</v>
      </c>
      <c r="S57" s="36">
        <f t="shared" si="4"/>
        <v>72.940399999999997</v>
      </c>
      <c r="T57" s="37">
        <f t="shared" si="5"/>
        <v>116.92380000000001</v>
      </c>
      <c r="U57" s="38">
        <f t="shared" si="6"/>
        <v>4.7724000000000002</v>
      </c>
      <c r="V57" s="9" t="str" cm="1">
        <f t="array" ref="V57">_xlfn.XLOOKUP(HsgLista[[#This Row],[Helyiség kategória kód]], _KatKódok, Hasznos_e)</f>
        <v>Hasznos</v>
      </c>
      <c r="W57" s="55" t="str">
        <f t="shared" si="7"/>
        <v>10-es rúd</v>
      </c>
      <c r="X57" s="103">
        <f t="shared" si="8"/>
        <v>5.0000000000000266E-2</v>
      </c>
      <c r="Y57" s="9" t="str" cm="1">
        <f t="array" ref="Y57">_xlfn.XLOOKUP(_xlfn.SINGLE(Burkolattípus), lábazat!$A$3:$A$17, _xlfn.XLOOKUP(_xlfn.SINGLE(Falburkolattípus), lábazat!$C$1:$U$1, lábazat!$C$3:$U$17))</f>
        <v>GUMI</v>
      </c>
      <c r="Z57" s="9"/>
      <c r="AA57" s="7" t="s">
        <v>664</v>
      </c>
      <c r="AB57" s="41"/>
      <c r="AC57" s="41"/>
      <c r="AD57" s="41"/>
      <c r="AE57" s="41"/>
      <c r="AF57" s="41"/>
      <c r="AG57" s="41"/>
      <c r="AH57" s="41"/>
      <c r="AI57" s="41">
        <v>3</v>
      </c>
      <c r="AJ57" s="12">
        <v>3</v>
      </c>
      <c r="AK57" s="41"/>
      <c r="AL57" s="41"/>
      <c r="AM57" s="41"/>
    </row>
    <row r="58" spans="1:39">
      <c r="A58" s="32" t="str">
        <f>LEFT(ID)</f>
        <v>O</v>
      </c>
      <c r="B58" s="33">
        <f t="shared" si="2"/>
        <v>6</v>
      </c>
      <c r="C58" s="33">
        <f t="shared" si="3"/>
        <v>1</v>
      </c>
      <c r="D58" s="9" t="s">
        <v>55</v>
      </c>
      <c r="E58" s="9" t="s">
        <v>123</v>
      </c>
      <c r="F58" s="9" t="s">
        <v>119</v>
      </c>
      <c r="G58" s="9" t="s">
        <v>19</v>
      </c>
      <c r="H58" s="9" t="s">
        <v>130</v>
      </c>
      <c r="I58" s="9" t="s">
        <v>21</v>
      </c>
      <c r="J58" s="34">
        <v>72.040000000000006</v>
      </c>
      <c r="K58" s="35">
        <v>34.229999999999997</v>
      </c>
      <c r="L58" s="35">
        <v>2.99</v>
      </c>
      <c r="M58" s="35">
        <v>2.94</v>
      </c>
      <c r="N58" s="9" t="s">
        <v>22</v>
      </c>
      <c r="O58" s="9" t="s">
        <v>125</v>
      </c>
      <c r="P58" s="9" t="s">
        <v>51</v>
      </c>
      <c r="Q58" s="34">
        <v>5</v>
      </c>
      <c r="R58" s="34">
        <v>0</v>
      </c>
      <c r="S58" s="36">
        <f t="shared" si="4"/>
        <v>95.636199999999988</v>
      </c>
      <c r="T58" s="37">
        <f t="shared" si="5"/>
        <v>211.79760000000002</v>
      </c>
      <c r="U58" s="38">
        <f t="shared" si="6"/>
        <v>8.6448</v>
      </c>
      <c r="V58" s="9" t="str" cm="1">
        <f t="array" ref="V58">_xlfn.XLOOKUP(HsgLista[[#This Row],[Helyiség kategória kód]], _KatKódok, Hasznos_e)</f>
        <v>Hasznos</v>
      </c>
      <c r="W58" s="55" t="str">
        <f t="shared" si="7"/>
        <v>10-es rúd</v>
      </c>
      <c r="X58" s="103">
        <f t="shared" si="8"/>
        <v>5.0000000000000266E-2</v>
      </c>
      <c r="Y58" s="9" t="str" cm="1">
        <f t="array" ref="Y58">_xlfn.XLOOKUP(_xlfn.SINGLE(Burkolattípus), lábazat!$A$3:$A$17, _xlfn.XLOOKUP(_xlfn.SINGLE(Falburkolattípus), lábazat!$C$1:$U$1, lábazat!$C$3:$U$17))</f>
        <v>GUMI</v>
      </c>
      <c r="Z58" s="9"/>
      <c r="AA58" s="7" t="s">
        <v>65</v>
      </c>
      <c r="AB58" s="41">
        <v>4</v>
      </c>
      <c r="AC58" s="41"/>
      <c r="AD58" s="41">
        <v>2</v>
      </c>
      <c r="AE58" s="41"/>
      <c r="AF58" s="41">
        <v>5</v>
      </c>
      <c r="AG58" s="41"/>
      <c r="AH58" s="41">
        <v>1</v>
      </c>
      <c r="AI58" s="41"/>
      <c r="AJ58" s="12">
        <v>12</v>
      </c>
      <c r="AK58" s="41"/>
      <c r="AL58" s="41"/>
      <c r="AM58" s="41"/>
    </row>
    <row r="59" spans="1:39">
      <c r="A59" s="32" t="str">
        <f>LEFT(ID)</f>
        <v>O</v>
      </c>
      <c r="B59" s="33">
        <f t="shared" si="2"/>
        <v>6</v>
      </c>
      <c r="C59" s="33">
        <f t="shared" si="3"/>
        <v>2</v>
      </c>
      <c r="D59" s="9" t="s">
        <v>61</v>
      </c>
      <c r="E59" s="9" t="s">
        <v>123</v>
      </c>
      <c r="F59" s="9" t="s">
        <v>119</v>
      </c>
      <c r="G59" s="9" t="s">
        <v>19</v>
      </c>
      <c r="H59" s="9" t="s">
        <v>130</v>
      </c>
      <c r="I59" s="9" t="s">
        <v>21</v>
      </c>
      <c r="J59" s="34">
        <v>35.39</v>
      </c>
      <c r="K59" s="35">
        <v>24.78</v>
      </c>
      <c r="L59" s="35">
        <v>2.99</v>
      </c>
      <c r="M59" s="35">
        <v>2.94</v>
      </c>
      <c r="N59" s="9" t="s">
        <v>22</v>
      </c>
      <c r="O59" s="9" t="s">
        <v>125</v>
      </c>
      <c r="P59" s="9" t="s">
        <v>51</v>
      </c>
      <c r="Q59" s="34">
        <v>2.5</v>
      </c>
      <c r="R59" s="34">
        <v>0</v>
      </c>
      <c r="S59" s="36">
        <f t="shared" si="4"/>
        <v>70.353200000000001</v>
      </c>
      <c r="T59" s="37">
        <f t="shared" si="5"/>
        <v>104.0466</v>
      </c>
      <c r="U59" s="38">
        <f t="shared" si="6"/>
        <v>4.2468000000000004</v>
      </c>
      <c r="V59" s="9" t="str" cm="1">
        <f t="array" ref="V59">_xlfn.XLOOKUP(HsgLista[[#This Row],[Helyiség kategória kód]], _KatKódok, Hasznos_e)</f>
        <v>Hasznos</v>
      </c>
      <c r="W59" s="55" t="str">
        <f t="shared" si="7"/>
        <v>10-es rúd</v>
      </c>
      <c r="X59" s="103">
        <f t="shared" si="8"/>
        <v>5.0000000000000266E-2</v>
      </c>
      <c r="Y59" s="9" t="str" cm="1">
        <f t="array" ref="Y59">_xlfn.XLOOKUP(_xlfn.SINGLE(Burkolattípus), lábazat!$A$3:$A$17, _xlfn.XLOOKUP(_xlfn.SINGLE(Falburkolattípus), lábazat!$C$1:$U$1, lábazat!$C$3:$U$17))</f>
        <v>GUMI</v>
      </c>
      <c r="Z59" s="9"/>
      <c r="AA59" s="7" t="s">
        <v>75</v>
      </c>
      <c r="AB59" s="41">
        <v>22</v>
      </c>
      <c r="AC59" s="41"/>
      <c r="AD59" s="41">
        <v>5</v>
      </c>
      <c r="AE59" s="41"/>
      <c r="AF59" s="41">
        <v>4</v>
      </c>
      <c r="AG59" s="41"/>
      <c r="AH59" s="41"/>
      <c r="AI59" s="41"/>
      <c r="AJ59" s="12">
        <v>31</v>
      </c>
      <c r="AK59" s="41"/>
      <c r="AL59" s="41"/>
      <c r="AM59" s="41"/>
    </row>
    <row r="60" spans="1:39">
      <c r="A60" s="32" t="str">
        <f>LEFT(ID)</f>
        <v>O</v>
      </c>
      <c r="B60" s="33">
        <f t="shared" si="2"/>
        <v>5</v>
      </c>
      <c r="C60" s="33">
        <f t="shared" si="3"/>
        <v>1</v>
      </c>
      <c r="D60" s="9" t="s">
        <v>129</v>
      </c>
      <c r="E60" s="9" t="s">
        <v>123</v>
      </c>
      <c r="F60" s="9" t="s">
        <v>131</v>
      </c>
      <c r="G60" s="9" t="s">
        <v>132</v>
      </c>
      <c r="H60" s="9" t="s">
        <v>133</v>
      </c>
      <c r="I60" s="9" t="s">
        <v>21</v>
      </c>
      <c r="J60" s="34">
        <v>60.28</v>
      </c>
      <c r="K60" s="35">
        <v>31.37</v>
      </c>
      <c r="L60" s="35">
        <v>3.03</v>
      </c>
      <c r="M60" s="35">
        <v>2.98</v>
      </c>
      <c r="N60" s="9" t="s">
        <v>22</v>
      </c>
      <c r="O60" s="9" t="s">
        <v>125</v>
      </c>
      <c r="P60" s="9" t="s">
        <v>24</v>
      </c>
      <c r="Q60" s="34">
        <v>2.5</v>
      </c>
      <c r="R60" s="34">
        <v>0</v>
      </c>
      <c r="S60" s="36">
        <f t="shared" si="4"/>
        <v>90.982600000000005</v>
      </c>
      <c r="T60" s="37">
        <f t="shared" si="5"/>
        <v>179.6344</v>
      </c>
      <c r="U60" s="38">
        <f t="shared" si="6"/>
        <v>7.2336</v>
      </c>
      <c r="V60" s="9" t="str" cm="1">
        <f t="array" ref="V60">_xlfn.XLOOKUP(HsgLista[[#This Row],[Helyiség kategória kód]], _KatKódok, Hasznos_e)</f>
        <v>Hasznos</v>
      </c>
      <c r="W60" s="55" t="str">
        <f t="shared" si="7"/>
        <v>Nem kell</v>
      </c>
      <c r="X60" s="103">
        <f t="shared" si="8"/>
        <v>4.9999999999999822E-2</v>
      </c>
      <c r="Y60" s="9" t="str" cm="1">
        <f t="array" ref="Y60">_xlfn.XLOOKUP(_xlfn.SINGLE(Burkolattípus), lábazat!$A$3:$A$17, _xlfn.XLOOKUP(_xlfn.SINGLE(Falburkolattípus), lábazat!$C$1:$U$1, lábazat!$C$3:$U$17))</f>
        <v>GUMI</v>
      </c>
      <c r="Z60" s="9"/>
      <c r="AA60" s="44" t="s">
        <v>726</v>
      </c>
      <c r="AB60" s="41">
        <v>27</v>
      </c>
      <c r="AC60" s="41">
        <v>6</v>
      </c>
      <c r="AD60" s="41">
        <v>17</v>
      </c>
      <c r="AE60" s="41">
        <v>1</v>
      </c>
      <c r="AF60" s="41">
        <v>18</v>
      </c>
      <c r="AG60" s="41">
        <v>1</v>
      </c>
      <c r="AH60" s="41">
        <v>12</v>
      </c>
      <c r="AI60" s="41">
        <v>4</v>
      </c>
      <c r="AJ60" s="12">
        <v>86</v>
      </c>
      <c r="AK60" s="41"/>
      <c r="AL60" s="41"/>
      <c r="AM60" s="41"/>
    </row>
    <row r="61" spans="1:39">
      <c r="A61" s="32" t="str">
        <f>LEFT(ID)</f>
        <v>O</v>
      </c>
      <c r="B61" s="33">
        <f t="shared" si="2"/>
        <v>5</v>
      </c>
      <c r="C61" s="33">
        <f t="shared" si="3"/>
        <v>1</v>
      </c>
      <c r="D61" s="9" t="s">
        <v>129</v>
      </c>
      <c r="E61" s="9" t="s">
        <v>123</v>
      </c>
      <c r="F61" s="9" t="s">
        <v>131</v>
      </c>
      <c r="G61" s="9" t="s">
        <v>132</v>
      </c>
      <c r="H61" s="9" t="s">
        <v>133</v>
      </c>
      <c r="I61" s="9" t="s">
        <v>21</v>
      </c>
      <c r="J61" s="34">
        <v>39.76</v>
      </c>
      <c r="K61" s="35">
        <v>25.76</v>
      </c>
      <c r="L61" s="35">
        <v>3.03</v>
      </c>
      <c r="M61" s="35">
        <v>2.98</v>
      </c>
      <c r="N61" s="9" t="s">
        <v>22</v>
      </c>
      <c r="O61" s="9" t="s">
        <v>125</v>
      </c>
      <c r="P61" s="9" t="s">
        <v>24</v>
      </c>
      <c r="Q61" s="34">
        <v>2.5</v>
      </c>
      <c r="R61" s="34">
        <v>0</v>
      </c>
      <c r="S61" s="36">
        <f t="shared" si="4"/>
        <v>74.264800000000008</v>
      </c>
      <c r="T61" s="37">
        <f t="shared" si="5"/>
        <v>118.48479999999999</v>
      </c>
      <c r="U61" s="38">
        <f t="shared" si="6"/>
        <v>4.7712000000000003</v>
      </c>
      <c r="V61" s="9" t="str" cm="1">
        <f t="array" ref="V61">_xlfn.XLOOKUP(HsgLista[[#This Row],[Helyiség kategória kód]], _KatKódok, Hasznos_e)</f>
        <v>Hasznos</v>
      </c>
      <c r="W61" s="55" t="str">
        <f t="shared" si="7"/>
        <v>Nem kell</v>
      </c>
      <c r="X61" s="103">
        <f t="shared" si="8"/>
        <v>4.9999999999999822E-2</v>
      </c>
      <c r="Y61" s="9" t="str" cm="1">
        <f t="array" ref="Y61">_xlfn.XLOOKUP(_xlfn.SINGLE(Burkolattípus), lábazat!$A$3:$A$17, _xlfn.XLOOKUP(_xlfn.SINGLE(Falburkolattípus), lábazat!$C$1:$U$1, lábazat!$C$3:$U$17))</f>
        <v>GUMI</v>
      </c>
      <c r="Z61" s="9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</row>
    <row r="62" spans="1:39">
      <c r="A62" s="32" t="str">
        <f>LEFT(ID)</f>
        <v>O</v>
      </c>
      <c r="B62" s="33">
        <f t="shared" si="2"/>
        <v>5</v>
      </c>
      <c r="C62" s="33">
        <f t="shared" si="3"/>
        <v>1</v>
      </c>
      <c r="D62" s="9" t="s">
        <v>129</v>
      </c>
      <c r="E62" s="9" t="s">
        <v>123</v>
      </c>
      <c r="F62" s="9" t="s">
        <v>131</v>
      </c>
      <c r="G62" s="9" t="s">
        <v>132</v>
      </c>
      <c r="H62" s="9" t="s">
        <v>133</v>
      </c>
      <c r="I62" s="9" t="s">
        <v>21</v>
      </c>
      <c r="J62" s="34">
        <v>60.28</v>
      </c>
      <c r="K62" s="35">
        <v>31.37</v>
      </c>
      <c r="L62" s="35">
        <v>3.03</v>
      </c>
      <c r="M62" s="35">
        <v>2.98</v>
      </c>
      <c r="N62" s="9" t="s">
        <v>22</v>
      </c>
      <c r="O62" s="9" t="s">
        <v>125</v>
      </c>
      <c r="P62" s="9" t="s">
        <v>24</v>
      </c>
      <c r="Q62" s="34">
        <v>2.5</v>
      </c>
      <c r="R62" s="34">
        <v>0</v>
      </c>
      <c r="S62" s="36">
        <f t="shared" si="4"/>
        <v>90.982600000000005</v>
      </c>
      <c r="T62" s="37">
        <f t="shared" si="5"/>
        <v>179.6344</v>
      </c>
      <c r="U62" s="38">
        <f t="shared" si="6"/>
        <v>7.2336</v>
      </c>
      <c r="V62" s="9" t="str" cm="1">
        <f t="array" ref="V62">_xlfn.XLOOKUP(HsgLista[[#This Row],[Helyiség kategória kód]], _KatKódok, Hasznos_e)</f>
        <v>Hasznos</v>
      </c>
      <c r="W62" s="55" t="str">
        <f t="shared" si="7"/>
        <v>Nem kell</v>
      </c>
      <c r="X62" s="103">
        <f t="shared" si="8"/>
        <v>4.9999999999999822E-2</v>
      </c>
      <c r="Y62" s="9" t="str" cm="1">
        <f t="array" ref="Y62">_xlfn.XLOOKUP(_xlfn.SINGLE(Burkolattípus), lábazat!$A$3:$A$17, _xlfn.XLOOKUP(_xlfn.SINGLE(Falburkolattípus), lábazat!$C$1:$U$1, lábazat!$C$3:$U$17))</f>
        <v>GUMI</v>
      </c>
      <c r="Z62" s="9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</row>
    <row r="63" spans="1:39">
      <c r="A63" s="32" t="str">
        <f>LEFT(ID)</f>
        <v>O</v>
      </c>
      <c r="B63" s="33">
        <f t="shared" si="2"/>
        <v>5</v>
      </c>
      <c r="C63" s="33">
        <f t="shared" si="3"/>
        <v>1</v>
      </c>
      <c r="D63" s="9" t="s">
        <v>129</v>
      </c>
      <c r="E63" s="9" t="s">
        <v>123</v>
      </c>
      <c r="F63" s="9" t="s">
        <v>131</v>
      </c>
      <c r="G63" s="9" t="s">
        <v>132</v>
      </c>
      <c r="H63" s="9" t="s">
        <v>133</v>
      </c>
      <c r="I63" s="9" t="s">
        <v>21</v>
      </c>
      <c r="J63" s="34">
        <v>39.89</v>
      </c>
      <c r="K63" s="35">
        <v>26.08</v>
      </c>
      <c r="L63" s="35">
        <v>3.03</v>
      </c>
      <c r="M63" s="35">
        <v>2.98</v>
      </c>
      <c r="N63" s="9" t="s">
        <v>22</v>
      </c>
      <c r="O63" s="9" t="s">
        <v>125</v>
      </c>
      <c r="P63" s="9" t="s">
        <v>24</v>
      </c>
      <c r="Q63" s="34">
        <v>2.5</v>
      </c>
      <c r="R63" s="34">
        <v>0</v>
      </c>
      <c r="S63" s="36">
        <f t="shared" si="4"/>
        <v>75.218399999999988</v>
      </c>
      <c r="T63" s="37">
        <f t="shared" si="5"/>
        <v>118.87220000000001</v>
      </c>
      <c r="U63" s="38">
        <f t="shared" si="6"/>
        <v>4.7868000000000004</v>
      </c>
      <c r="V63" s="9" t="str" cm="1">
        <f t="array" ref="V63">_xlfn.XLOOKUP(HsgLista[[#This Row],[Helyiség kategória kód]], _KatKódok, Hasznos_e)</f>
        <v>Hasznos</v>
      </c>
      <c r="W63" s="55" t="str">
        <f t="shared" si="7"/>
        <v>Nem kell</v>
      </c>
      <c r="X63" s="103">
        <f t="shared" si="8"/>
        <v>4.9999999999999822E-2</v>
      </c>
      <c r="Y63" s="9" t="str" cm="1">
        <f t="array" ref="Y63">_xlfn.XLOOKUP(_xlfn.SINGLE(Burkolattípus), lábazat!$A$3:$A$17, _xlfn.XLOOKUP(_xlfn.SINGLE(Falburkolattípus), lábazat!$C$1:$U$1, lábazat!$C$3:$U$17))</f>
        <v>GUMI</v>
      </c>
      <c r="Z63" s="9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</row>
    <row r="64" spans="1:39">
      <c r="A64" s="32" t="str">
        <f>LEFT(ID)</f>
        <v>O</v>
      </c>
      <c r="B64" s="33">
        <f t="shared" si="2"/>
        <v>5</v>
      </c>
      <c r="C64" s="33">
        <f t="shared" si="3"/>
        <v>1</v>
      </c>
      <c r="D64" s="9" t="s">
        <v>129</v>
      </c>
      <c r="E64" s="9" t="s">
        <v>123</v>
      </c>
      <c r="F64" s="9" t="s">
        <v>131</v>
      </c>
      <c r="G64" s="9" t="s">
        <v>132</v>
      </c>
      <c r="H64" s="9" t="s">
        <v>133</v>
      </c>
      <c r="I64" s="9" t="s">
        <v>21</v>
      </c>
      <c r="J64" s="34">
        <v>39.89</v>
      </c>
      <c r="K64" s="35">
        <v>26.08</v>
      </c>
      <c r="L64" s="35">
        <v>3.03</v>
      </c>
      <c r="M64" s="35">
        <v>2.98</v>
      </c>
      <c r="N64" s="9" t="s">
        <v>22</v>
      </c>
      <c r="O64" s="9" t="s">
        <v>125</v>
      </c>
      <c r="P64" s="9" t="s">
        <v>24</v>
      </c>
      <c r="Q64" s="34">
        <v>2.5</v>
      </c>
      <c r="R64" s="34">
        <v>0</v>
      </c>
      <c r="S64" s="36">
        <f t="shared" si="4"/>
        <v>75.218399999999988</v>
      </c>
      <c r="T64" s="37">
        <f t="shared" si="5"/>
        <v>118.87220000000001</v>
      </c>
      <c r="U64" s="38">
        <f t="shared" si="6"/>
        <v>4.7868000000000004</v>
      </c>
      <c r="V64" s="9" t="str" cm="1">
        <f t="array" ref="V64">_xlfn.XLOOKUP(HsgLista[[#This Row],[Helyiség kategória kód]], _KatKódok, Hasznos_e)</f>
        <v>Hasznos</v>
      </c>
      <c r="W64" s="55" t="str">
        <f t="shared" si="7"/>
        <v>Nem kell</v>
      </c>
      <c r="X64" s="103">
        <f t="shared" si="8"/>
        <v>4.9999999999999822E-2</v>
      </c>
      <c r="Y64" s="9" t="str" cm="1">
        <f t="array" ref="Y64">_xlfn.XLOOKUP(_xlfn.SINGLE(Burkolattípus), lábazat!$A$3:$A$17, _xlfn.XLOOKUP(_xlfn.SINGLE(Falburkolattípus), lábazat!$C$1:$U$1, lábazat!$C$3:$U$17))</f>
        <v>GUMI</v>
      </c>
      <c r="Z64" s="9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41"/>
    </row>
    <row r="65" spans="1:40">
      <c r="A65" s="32" t="str">
        <f>LEFT(ID)</f>
        <v>O</v>
      </c>
      <c r="B65" s="33">
        <f t="shared" si="2"/>
        <v>5</v>
      </c>
      <c r="C65" s="33">
        <f t="shared" si="3"/>
        <v>2</v>
      </c>
      <c r="D65" s="9" t="s">
        <v>134</v>
      </c>
      <c r="E65" s="9" t="s">
        <v>135</v>
      </c>
      <c r="F65" s="9" t="s">
        <v>131</v>
      </c>
      <c r="G65" s="9" t="s">
        <v>132</v>
      </c>
      <c r="H65" s="9" t="s">
        <v>136</v>
      </c>
      <c r="I65" s="9" t="s">
        <v>21</v>
      </c>
      <c r="J65" s="34">
        <v>60.1</v>
      </c>
      <c r="K65" s="35">
        <v>31.12</v>
      </c>
      <c r="L65" s="35">
        <v>3.03</v>
      </c>
      <c r="M65" s="35">
        <v>2.98</v>
      </c>
      <c r="N65" s="9" t="s">
        <v>22</v>
      </c>
      <c r="O65" s="9" t="s">
        <v>125</v>
      </c>
      <c r="P65" s="9" t="s">
        <v>51</v>
      </c>
      <c r="Q65" s="34">
        <v>2.5</v>
      </c>
      <c r="R65" s="34">
        <v>0</v>
      </c>
      <c r="S65" s="36">
        <f t="shared" si="4"/>
        <v>90.2376</v>
      </c>
      <c r="T65" s="37">
        <f t="shared" si="5"/>
        <v>179.09800000000001</v>
      </c>
      <c r="U65" s="38">
        <f t="shared" si="6"/>
        <v>7.2120000000000006</v>
      </c>
      <c r="V65" s="9" t="str" cm="1">
        <f t="array" ref="V65">_xlfn.XLOOKUP(HsgLista[[#This Row],[Helyiség kategória kód]], _KatKódok, Hasznos_e)</f>
        <v>Hasznos</v>
      </c>
      <c r="W65" s="55" t="str">
        <f t="shared" si="7"/>
        <v>Nem kell</v>
      </c>
      <c r="X65" s="103">
        <f t="shared" si="8"/>
        <v>4.9999999999999822E-2</v>
      </c>
      <c r="Y65" s="9" t="str" cm="1">
        <f t="array" ref="Y65">_xlfn.XLOOKUP(_xlfn.SINGLE(Burkolattípus), lábazat!$A$3:$A$17, _xlfn.XLOOKUP(_xlfn.SINGLE(Falburkolattípus), lábazat!$C$1:$U$1, lábazat!$C$3:$U$17))</f>
        <v>GUMI</v>
      </c>
      <c r="Z65" s="9"/>
      <c r="AA65" s="20"/>
      <c r="AB65" s="41"/>
      <c r="AC65" s="41"/>
      <c r="AD65" s="41"/>
      <c r="AE65" s="41"/>
      <c r="AF65" s="41"/>
      <c r="AG65" s="41"/>
      <c r="AH65" s="41"/>
      <c r="AI65" s="41"/>
      <c r="AJ65" s="41"/>
      <c r="AK65" s="41"/>
      <c r="AL65" s="41"/>
      <c r="AM65" s="41"/>
      <c r="AN65" s="41"/>
    </row>
    <row r="66" spans="1:40">
      <c r="A66" s="32" t="str">
        <f>LEFT(ID)</f>
        <v>O</v>
      </c>
      <c r="B66" s="33">
        <f t="shared" si="2"/>
        <v>5</v>
      </c>
      <c r="C66" s="33">
        <f t="shared" si="3"/>
        <v>2</v>
      </c>
      <c r="D66" s="9" t="s">
        <v>134</v>
      </c>
      <c r="E66" s="9" t="s">
        <v>137</v>
      </c>
      <c r="F66" s="9" t="s">
        <v>131</v>
      </c>
      <c r="G66" s="9" t="s">
        <v>132</v>
      </c>
      <c r="H66" s="9" t="s">
        <v>136</v>
      </c>
      <c r="I66" s="9" t="s">
        <v>21</v>
      </c>
      <c r="J66" s="34">
        <v>56.44</v>
      </c>
      <c r="K66" s="35">
        <v>32.229999999999997</v>
      </c>
      <c r="L66" s="35">
        <v>3.03</v>
      </c>
      <c r="M66" s="35">
        <v>2.98</v>
      </c>
      <c r="N66" s="9" t="s">
        <v>22</v>
      </c>
      <c r="O66" s="9" t="s">
        <v>125</v>
      </c>
      <c r="P66" s="9" t="s">
        <v>51</v>
      </c>
      <c r="Q66" s="34">
        <v>2.5</v>
      </c>
      <c r="R66" s="34">
        <v>0</v>
      </c>
      <c r="S66" s="36">
        <f t="shared" si="4"/>
        <v>93.545399999999987</v>
      </c>
      <c r="T66" s="37">
        <f t="shared" si="5"/>
        <v>168.19119999999998</v>
      </c>
      <c r="U66" s="38">
        <f t="shared" si="6"/>
        <v>6.7728000000000002</v>
      </c>
      <c r="V66" s="9" t="str" cm="1">
        <f t="array" ref="V66">_xlfn.XLOOKUP(HsgLista[[#This Row],[Helyiség kategória kód]], _KatKódok, Hasznos_e)</f>
        <v>Hasznos</v>
      </c>
      <c r="W66" s="55" t="str">
        <f t="shared" si="7"/>
        <v>Nem kell</v>
      </c>
      <c r="X66" s="103">
        <f t="shared" si="8"/>
        <v>4.9999999999999822E-2</v>
      </c>
      <c r="Y66" s="9" t="str" cm="1">
        <f t="array" ref="Y66">_xlfn.XLOOKUP(_xlfn.SINGLE(Burkolattípus), lábazat!$A$3:$A$17, _xlfn.XLOOKUP(_xlfn.SINGLE(Falburkolattípus), lábazat!$C$1:$U$1, lábazat!$C$3:$U$17))</f>
        <v>GUMI</v>
      </c>
      <c r="Z66" s="9"/>
      <c r="AA66" s="20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</row>
    <row r="67" spans="1:40">
      <c r="A67" s="32" t="str">
        <f>LEFT(ID)</f>
        <v>O</v>
      </c>
      <c r="B67" s="33">
        <f t="shared" si="2"/>
        <v>5</v>
      </c>
      <c r="C67" s="33">
        <f t="shared" si="3"/>
        <v>2</v>
      </c>
      <c r="D67" s="9" t="s">
        <v>134</v>
      </c>
      <c r="E67" s="9" t="s">
        <v>138</v>
      </c>
      <c r="F67" s="9" t="s">
        <v>131</v>
      </c>
      <c r="G67" s="9" t="s">
        <v>132</v>
      </c>
      <c r="H67" s="9" t="s">
        <v>133</v>
      </c>
      <c r="I67" s="9" t="s">
        <v>21</v>
      </c>
      <c r="J67" s="34">
        <v>63.65</v>
      </c>
      <c r="K67" s="35">
        <v>33.44</v>
      </c>
      <c r="L67" s="35">
        <v>3.03</v>
      </c>
      <c r="M67" s="35">
        <v>2.98</v>
      </c>
      <c r="N67" s="9" t="s">
        <v>22</v>
      </c>
      <c r="O67" s="9" t="s">
        <v>125</v>
      </c>
      <c r="P67" s="9" t="s">
        <v>24</v>
      </c>
      <c r="Q67" s="34">
        <v>2.5</v>
      </c>
      <c r="R67" s="34">
        <v>0</v>
      </c>
      <c r="S67" s="36">
        <f t="shared" si="4"/>
        <v>97.151199999999989</v>
      </c>
      <c r="T67" s="37">
        <f t="shared" si="5"/>
        <v>189.67699999999999</v>
      </c>
      <c r="U67" s="38">
        <f t="shared" si="6"/>
        <v>7.6379999999999999</v>
      </c>
      <c r="V67" s="9" t="str" cm="1">
        <f t="array" ref="V67">_xlfn.XLOOKUP(HsgLista[[#This Row],[Helyiség kategória kód]], _KatKódok, Hasznos_e)</f>
        <v>Hasznos</v>
      </c>
      <c r="W67" s="55" t="str">
        <f t="shared" si="7"/>
        <v>Nem kell</v>
      </c>
      <c r="X67" s="103">
        <f t="shared" si="8"/>
        <v>4.9999999999999822E-2</v>
      </c>
      <c r="Y67" s="9" t="str" cm="1">
        <f t="array" ref="Y67">_xlfn.XLOOKUP(_xlfn.SINGLE(Burkolattípus), lábazat!$A$3:$A$17, _xlfn.XLOOKUP(_xlfn.SINGLE(Falburkolattípus), lábazat!$C$1:$U$1, lábazat!$C$3:$U$17))</f>
        <v>GUMI</v>
      </c>
      <c r="Z67" s="9"/>
      <c r="AA67" s="20"/>
      <c r="AB67" s="41"/>
      <c r="AC67" s="41"/>
      <c r="AD67" s="41"/>
      <c r="AE67" s="41"/>
      <c r="AF67" s="41"/>
      <c r="AG67" s="41"/>
      <c r="AH67" s="41"/>
      <c r="AI67" s="41"/>
      <c r="AJ67" s="41"/>
      <c r="AK67" s="41"/>
      <c r="AL67" s="41"/>
      <c r="AM67" s="41"/>
      <c r="AN67" s="41"/>
    </row>
    <row r="68" spans="1:40">
      <c r="A68" s="32" t="str">
        <f>LEFT(ID)</f>
        <v>O</v>
      </c>
      <c r="B68" s="33">
        <f t="shared" ref="B68:B131" si="10">MID(ID,3,2)+0</f>
        <v>5</v>
      </c>
      <c r="C68" s="33">
        <f t="shared" ref="C68:C131" si="11">RIGHT(ID,2)+0</f>
        <v>12</v>
      </c>
      <c r="D68" s="9" t="s">
        <v>139</v>
      </c>
      <c r="E68" s="9" t="s">
        <v>140</v>
      </c>
      <c r="F68" s="9" t="s">
        <v>131</v>
      </c>
      <c r="G68" s="9" t="s">
        <v>132</v>
      </c>
      <c r="H68" s="9" t="s">
        <v>140</v>
      </c>
      <c r="I68" s="9" t="s">
        <v>21</v>
      </c>
      <c r="J68" s="34">
        <v>12.24</v>
      </c>
      <c r="K68" s="35">
        <v>16.29</v>
      </c>
      <c r="L68" s="35">
        <v>3.03</v>
      </c>
      <c r="M68" s="35">
        <v>2.7</v>
      </c>
      <c r="N68" s="9" t="s">
        <v>22</v>
      </c>
      <c r="O68" s="9" t="s">
        <v>141</v>
      </c>
      <c r="P68" s="9" t="s">
        <v>51</v>
      </c>
      <c r="Q68" s="34">
        <v>2.5</v>
      </c>
      <c r="R68" s="34">
        <v>0</v>
      </c>
      <c r="S68" s="36">
        <f t="shared" ref="S68:S131" si="12">Kerület*Álmennyezet-Ajtófelület-Ablakfelület</f>
        <v>41.483000000000004</v>
      </c>
      <c r="T68" s="37">
        <f t="shared" ref="T68:T131" si="13">Terület*Álmennyezet</f>
        <v>33.048000000000002</v>
      </c>
      <c r="U68" s="38">
        <f t="shared" ref="U68:U131" si="14">Terület*Vastagság/100</f>
        <v>1.4687999999999999</v>
      </c>
      <c r="V68" s="9" t="str" cm="1">
        <f t="array" ref="V68">_xlfn.XLOOKUP(HsgLista[[#This Row],[Helyiség kategória kód]], _KatKódok, Hasznos_e)</f>
        <v>Hasznos</v>
      </c>
      <c r="W68" s="55" t="str">
        <f t="shared" ref="W68:W131" si="15">_xlfn.XLOOKUP(MAX(Belmagasság-Álmennyezet,0), R_hossz, R_típ, "?!", 1)</f>
        <v>50-es rúd</v>
      </c>
      <c r="X68" s="103">
        <f t="shared" ref="X68:X131" si="16">MAX(Belmagasság-Álmennyezet,0)</f>
        <v>0.32999999999999963</v>
      </c>
      <c r="Y68" s="9" t="str" cm="1">
        <f t="array" ref="Y68">_xlfn.XLOOKUP(_xlfn.SINGLE(Burkolattípus), lábazat!$A$3:$A$17, _xlfn.XLOOKUP(_xlfn.SINGLE(Falburkolattípus), lábazat!$C$1:$U$1, lábazat!$C$3:$U$17))</f>
        <v>SZP1</v>
      </c>
      <c r="Z68" s="9"/>
      <c r="AA68" s="20"/>
      <c r="AB68" s="41"/>
      <c r="AC68" s="41"/>
      <c r="AD68" s="41"/>
      <c r="AE68" s="41"/>
      <c r="AF68" s="41"/>
      <c r="AG68" s="41"/>
      <c r="AH68" s="41"/>
      <c r="AI68" s="41"/>
      <c r="AJ68" s="41"/>
      <c r="AK68" s="41"/>
      <c r="AL68" s="41"/>
      <c r="AM68" s="41"/>
      <c r="AN68" s="41"/>
    </row>
    <row r="69" spans="1:40">
      <c r="A69" s="32" t="str">
        <f>LEFT(ID)</f>
        <v>O</v>
      </c>
      <c r="B69" s="33">
        <f t="shared" si="10"/>
        <v>5</v>
      </c>
      <c r="C69" s="33">
        <f t="shared" si="11"/>
        <v>12</v>
      </c>
      <c r="D69" s="9" t="s">
        <v>139</v>
      </c>
      <c r="E69" s="9" t="s">
        <v>142</v>
      </c>
      <c r="F69" s="9" t="s">
        <v>131</v>
      </c>
      <c r="G69" s="9" t="s">
        <v>132</v>
      </c>
      <c r="H69" s="9" t="s">
        <v>143</v>
      </c>
      <c r="I69" s="9" t="s">
        <v>21</v>
      </c>
      <c r="J69" s="34">
        <v>25.97</v>
      </c>
      <c r="K69" s="35">
        <v>20.59</v>
      </c>
      <c r="L69" s="35">
        <v>3.03</v>
      </c>
      <c r="M69" s="35">
        <v>2.7</v>
      </c>
      <c r="N69" s="9" t="s">
        <v>22</v>
      </c>
      <c r="O69" s="9" t="s">
        <v>60</v>
      </c>
      <c r="P69" s="9" t="s">
        <v>51</v>
      </c>
      <c r="Q69" s="34">
        <v>2.5</v>
      </c>
      <c r="R69" s="34">
        <v>0</v>
      </c>
      <c r="S69" s="36">
        <f t="shared" si="12"/>
        <v>53.093000000000004</v>
      </c>
      <c r="T69" s="37">
        <f t="shared" si="13"/>
        <v>70.119</v>
      </c>
      <c r="U69" s="38">
        <f t="shared" si="14"/>
        <v>3.1164000000000001</v>
      </c>
      <c r="V69" s="9" t="str" cm="1">
        <f t="array" ref="V69">_xlfn.XLOOKUP(HsgLista[[#This Row],[Helyiség kategória kód]], _KatKódok, Hasznos_e)</f>
        <v>Hasznos</v>
      </c>
      <c r="W69" s="55" t="str">
        <f t="shared" si="15"/>
        <v>50-es rúd</v>
      </c>
      <c r="X69" s="103">
        <f t="shared" si="16"/>
        <v>0.32999999999999963</v>
      </c>
      <c r="Y69" s="9" t="str" cm="1">
        <f t="array" ref="Y69">_xlfn.XLOOKUP(_xlfn.SINGLE(Burkolattípus), lábazat!$A$3:$A$17, _xlfn.XLOOKUP(_xlfn.SINGLE(Falburkolattípus), lábazat!$C$1:$U$1, lábazat!$C$3:$U$17))</f>
        <v>GUMI</v>
      </c>
      <c r="Z69" s="9"/>
      <c r="AA69" s="20"/>
      <c r="AB69" s="41"/>
      <c r="AC69" s="41"/>
      <c r="AD69" s="41"/>
      <c r="AE69" s="41"/>
      <c r="AF69" s="41"/>
      <c r="AG69" s="41"/>
      <c r="AH69" s="41"/>
      <c r="AI69" s="41"/>
      <c r="AJ69" s="41"/>
      <c r="AK69" s="41"/>
      <c r="AL69" s="41"/>
      <c r="AM69" s="41"/>
      <c r="AN69" s="41"/>
    </row>
    <row r="70" spans="1:40">
      <c r="A70" s="32" t="str">
        <f>LEFT(ID)</f>
        <v>O</v>
      </c>
      <c r="B70" s="33">
        <f t="shared" si="10"/>
        <v>6</v>
      </c>
      <c r="C70" s="33">
        <f t="shared" si="11"/>
        <v>2</v>
      </c>
      <c r="D70" s="9" t="s">
        <v>61</v>
      </c>
      <c r="E70" s="9" t="s">
        <v>138</v>
      </c>
      <c r="F70" s="9" t="s">
        <v>131</v>
      </c>
      <c r="G70" s="9" t="s">
        <v>132</v>
      </c>
      <c r="H70" s="9" t="s">
        <v>136</v>
      </c>
      <c r="I70" s="9" t="s">
        <v>21</v>
      </c>
      <c r="J70" s="34">
        <v>35.39</v>
      </c>
      <c r="K70" s="35">
        <v>24.78</v>
      </c>
      <c r="L70" s="35">
        <v>3.03</v>
      </c>
      <c r="M70" s="35">
        <v>2.94</v>
      </c>
      <c r="N70" s="9" t="s">
        <v>22</v>
      </c>
      <c r="O70" s="9" t="s">
        <v>125</v>
      </c>
      <c r="P70" s="9" t="s">
        <v>51</v>
      </c>
      <c r="Q70" s="34">
        <v>2.5</v>
      </c>
      <c r="R70" s="34">
        <v>0</v>
      </c>
      <c r="S70" s="36">
        <f t="shared" si="12"/>
        <v>70.353200000000001</v>
      </c>
      <c r="T70" s="37">
        <f t="shared" si="13"/>
        <v>104.0466</v>
      </c>
      <c r="U70" s="38">
        <f t="shared" si="14"/>
        <v>4.2468000000000004</v>
      </c>
      <c r="V70" s="9" t="str" cm="1">
        <f t="array" ref="V70">_xlfn.XLOOKUP(HsgLista[[#This Row],[Helyiség kategória kód]], _KatKódok, Hasznos_e)</f>
        <v>Hasznos</v>
      </c>
      <c r="W70" s="55" t="str">
        <f t="shared" si="15"/>
        <v>10-es rúd</v>
      </c>
      <c r="X70" s="103">
        <f t="shared" si="16"/>
        <v>8.9999999999999858E-2</v>
      </c>
      <c r="Y70" s="9" t="str" cm="1">
        <f t="array" ref="Y70">_xlfn.XLOOKUP(_xlfn.SINGLE(Burkolattípus), lábazat!$A$3:$A$17, _xlfn.XLOOKUP(_xlfn.SINGLE(Falburkolattípus), lábazat!$C$1:$U$1, lábazat!$C$3:$U$17))</f>
        <v>GUMI</v>
      </c>
      <c r="Z70" s="9"/>
      <c r="AA70" s="20"/>
      <c r="AB70" s="41"/>
      <c r="AC70" s="41"/>
      <c r="AD70" s="41"/>
      <c r="AE70" s="41"/>
      <c r="AF70" s="41"/>
      <c r="AG70" s="41"/>
      <c r="AH70" s="41"/>
      <c r="AI70" s="41"/>
      <c r="AJ70" s="41"/>
      <c r="AK70" s="41"/>
      <c r="AL70" s="41"/>
      <c r="AM70" s="41"/>
      <c r="AN70" s="41"/>
    </row>
    <row r="71" spans="1:40">
      <c r="A71" s="32" t="str">
        <f>LEFT(ID)</f>
        <v>O</v>
      </c>
      <c r="B71" s="33">
        <f t="shared" si="10"/>
        <v>5</v>
      </c>
      <c r="C71" s="33">
        <f t="shared" si="11"/>
        <v>2</v>
      </c>
      <c r="D71" s="9" t="s">
        <v>134</v>
      </c>
      <c r="E71" s="9" t="s">
        <v>144</v>
      </c>
      <c r="F71" s="9" t="s">
        <v>145</v>
      </c>
      <c r="G71" s="9" t="s">
        <v>146</v>
      </c>
      <c r="H71" s="9" t="s">
        <v>147</v>
      </c>
      <c r="I71" s="9" t="s">
        <v>148</v>
      </c>
      <c r="J71" s="34">
        <v>46.29</v>
      </c>
      <c r="K71" s="35">
        <v>43.42</v>
      </c>
      <c r="L71" s="35">
        <v>3.03</v>
      </c>
      <c r="M71" s="35">
        <v>2.7</v>
      </c>
      <c r="N71" s="9" t="s">
        <v>50</v>
      </c>
      <c r="O71" s="9" t="s">
        <v>141</v>
      </c>
      <c r="P71" s="9" t="s">
        <v>51</v>
      </c>
      <c r="Q71" s="34">
        <v>5</v>
      </c>
      <c r="R71" s="34">
        <v>0</v>
      </c>
      <c r="S71" s="36">
        <f t="shared" si="12"/>
        <v>112.23400000000001</v>
      </c>
      <c r="T71" s="37">
        <f t="shared" si="13"/>
        <v>124.983</v>
      </c>
      <c r="U71" s="38">
        <f t="shared" si="14"/>
        <v>5.5548000000000002</v>
      </c>
      <c r="V71" s="9" t="str" cm="1">
        <f t="array" ref="V71">_xlfn.XLOOKUP(HsgLista[[#This Row],[Helyiség kategória kód]], _KatKódok, Hasznos_e)</f>
        <v>Hasznos</v>
      </c>
      <c r="W71" s="55" t="str">
        <f t="shared" si="15"/>
        <v>50-es rúd</v>
      </c>
      <c r="X71" s="103">
        <f t="shared" si="16"/>
        <v>0.32999999999999963</v>
      </c>
      <c r="Y71" s="9" t="str" cm="1">
        <f t="array" ref="Y71">_xlfn.XLOOKUP(_xlfn.SINGLE(Burkolattípus), lábazat!$A$3:$A$17, _xlfn.XLOOKUP(_xlfn.SINGLE(Falburkolattípus), lábazat!$C$1:$U$1, lábazat!$C$3:$U$17))</f>
        <v>SZP1</v>
      </c>
      <c r="Z71" s="9"/>
      <c r="AA71" s="20"/>
      <c r="AB71" s="41"/>
      <c r="AC71" s="41"/>
      <c r="AD71" s="41"/>
      <c r="AE71" s="41"/>
      <c r="AF71" s="41"/>
      <c r="AG71" s="41"/>
      <c r="AH71" s="41"/>
      <c r="AI71" s="41"/>
      <c r="AJ71" s="41"/>
      <c r="AK71" s="41"/>
      <c r="AL71" s="41"/>
      <c r="AM71" s="41"/>
      <c r="AN71" s="41"/>
    </row>
    <row r="72" spans="1:40">
      <c r="A72" s="32" t="str">
        <f>LEFT(ID)</f>
        <v>O</v>
      </c>
      <c r="B72" s="33">
        <f t="shared" si="10"/>
        <v>5</v>
      </c>
      <c r="C72" s="33">
        <f t="shared" si="11"/>
        <v>2</v>
      </c>
      <c r="D72" s="9" t="s">
        <v>134</v>
      </c>
      <c r="E72" s="9" t="s">
        <v>144</v>
      </c>
      <c r="F72" s="9" t="s">
        <v>145</v>
      </c>
      <c r="G72" s="9" t="s">
        <v>146</v>
      </c>
      <c r="H72" s="9" t="s">
        <v>147</v>
      </c>
      <c r="I72" s="9" t="s">
        <v>148</v>
      </c>
      <c r="J72" s="34">
        <v>22.35</v>
      </c>
      <c r="K72" s="35">
        <v>20.27</v>
      </c>
      <c r="L72" s="35">
        <v>3.03</v>
      </c>
      <c r="M72" s="35">
        <v>2.7</v>
      </c>
      <c r="N72" s="9" t="s">
        <v>50</v>
      </c>
      <c r="O72" s="9" t="s">
        <v>141</v>
      </c>
      <c r="P72" s="9" t="s">
        <v>51</v>
      </c>
      <c r="Q72" s="34">
        <v>2.5</v>
      </c>
      <c r="R72" s="34">
        <v>0</v>
      </c>
      <c r="S72" s="36">
        <f t="shared" si="12"/>
        <v>52.228999999999999</v>
      </c>
      <c r="T72" s="37">
        <f t="shared" si="13"/>
        <v>60.345000000000006</v>
      </c>
      <c r="U72" s="38">
        <f t="shared" si="14"/>
        <v>2.6820000000000004</v>
      </c>
      <c r="V72" s="9" t="str" cm="1">
        <f t="array" ref="V72">_xlfn.XLOOKUP(HsgLista[[#This Row],[Helyiség kategória kód]], _KatKódok, Hasznos_e)</f>
        <v>Hasznos</v>
      </c>
      <c r="W72" s="55" t="str">
        <f t="shared" si="15"/>
        <v>50-es rúd</v>
      </c>
      <c r="X72" s="103">
        <f t="shared" si="16"/>
        <v>0.32999999999999963</v>
      </c>
      <c r="Y72" s="9" t="str" cm="1">
        <f t="array" ref="Y72">_xlfn.XLOOKUP(_xlfn.SINGLE(Burkolattípus), lábazat!$A$3:$A$17, _xlfn.XLOOKUP(_xlfn.SINGLE(Falburkolattípus), lábazat!$C$1:$U$1, lábazat!$C$3:$U$17))</f>
        <v>SZP1</v>
      </c>
      <c r="Z72" s="9"/>
      <c r="AA72" s="20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  <c r="AM72" s="41"/>
      <c r="AN72" s="41"/>
    </row>
    <row r="73" spans="1:40">
      <c r="A73" s="32" t="str">
        <f>LEFT(ID)</f>
        <v>O</v>
      </c>
      <c r="B73" s="33">
        <f t="shared" si="10"/>
        <v>5</v>
      </c>
      <c r="C73" s="33">
        <f t="shared" si="11"/>
        <v>2</v>
      </c>
      <c r="D73" s="9" t="s">
        <v>134</v>
      </c>
      <c r="E73" s="9" t="s">
        <v>149</v>
      </c>
      <c r="F73" s="9" t="s">
        <v>145</v>
      </c>
      <c r="G73" s="9" t="s">
        <v>146</v>
      </c>
      <c r="H73" s="9" t="s">
        <v>147</v>
      </c>
      <c r="I73" s="9" t="s">
        <v>148</v>
      </c>
      <c r="J73" s="34">
        <v>21.13</v>
      </c>
      <c r="K73" s="35">
        <v>18.96</v>
      </c>
      <c r="L73" s="35">
        <v>3.03</v>
      </c>
      <c r="M73" s="35">
        <v>2.7</v>
      </c>
      <c r="N73" s="9" t="s">
        <v>50</v>
      </c>
      <c r="O73" s="9" t="s">
        <v>141</v>
      </c>
      <c r="P73" s="9" t="s">
        <v>51</v>
      </c>
      <c r="Q73" s="34">
        <v>17.079999999999998</v>
      </c>
      <c r="R73" s="34">
        <v>0</v>
      </c>
      <c r="S73" s="36">
        <f t="shared" si="12"/>
        <v>34.112000000000009</v>
      </c>
      <c r="T73" s="37">
        <f t="shared" si="13"/>
        <v>57.051000000000002</v>
      </c>
      <c r="U73" s="38">
        <f t="shared" si="14"/>
        <v>2.5356000000000001</v>
      </c>
      <c r="V73" s="9" t="str" cm="1">
        <f t="array" ref="V73">_xlfn.XLOOKUP(HsgLista[[#This Row],[Helyiség kategória kód]], _KatKódok, Hasznos_e)</f>
        <v>Hasznos</v>
      </c>
      <c r="W73" s="55" t="str">
        <f t="shared" si="15"/>
        <v>50-es rúd</v>
      </c>
      <c r="X73" s="103">
        <f t="shared" si="16"/>
        <v>0.32999999999999963</v>
      </c>
      <c r="Y73" s="9" t="str" cm="1">
        <f t="array" ref="Y73">_xlfn.XLOOKUP(_xlfn.SINGLE(Burkolattípus), lábazat!$A$3:$A$17, _xlfn.XLOOKUP(_xlfn.SINGLE(Falburkolattípus), lábazat!$C$1:$U$1, lábazat!$C$3:$U$17))</f>
        <v>SZP1</v>
      </c>
      <c r="Z73" s="9"/>
      <c r="AA73" s="20"/>
      <c r="AB73" s="41"/>
      <c r="AC73" s="41"/>
      <c r="AD73" s="41"/>
      <c r="AE73" s="41"/>
      <c r="AF73" s="41"/>
      <c r="AG73" s="41"/>
      <c r="AH73" s="41"/>
      <c r="AI73" s="41"/>
      <c r="AJ73" s="41"/>
      <c r="AK73" s="41"/>
      <c r="AL73" s="41"/>
      <c r="AM73" s="41"/>
      <c r="AN73" s="41"/>
    </row>
    <row r="74" spans="1:40">
      <c r="A74" s="32" t="str">
        <f>LEFT(ID)</f>
        <v>O</v>
      </c>
      <c r="B74" s="33">
        <f t="shared" si="10"/>
        <v>5</v>
      </c>
      <c r="C74" s="33">
        <f t="shared" si="11"/>
        <v>2</v>
      </c>
      <c r="D74" s="9" t="s">
        <v>134</v>
      </c>
      <c r="E74" s="9" t="s">
        <v>149</v>
      </c>
      <c r="F74" s="9" t="s">
        <v>145</v>
      </c>
      <c r="G74" s="9" t="s">
        <v>146</v>
      </c>
      <c r="H74" s="9" t="s">
        <v>147</v>
      </c>
      <c r="I74" s="9" t="s">
        <v>148</v>
      </c>
      <c r="J74" s="34">
        <v>21.82</v>
      </c>
      <c r="K74" s="35">
        <v>21.35</v>
      </c>
      <c r="L74" s="35">
        <v>3.03</v>
      </c>
      <c r="M74" s="35">
        <v>2.7</v>
      </c>
      <c r="N74" s="9" t="s">
        <v>50</v>
      </c>
      <c r="O74" s="9" t="s">
        <v>141</v>
      </c>
      <c r="P74" s="9" t="s">
        <v>51</v>
      </c>
      <c r="Q74" s="34">
        <v>31.66</v>
      </c>
      <c r="R74" s="34">
        <v>0</v>
      </c>
      <c r="S74" s="36">
        <f t="shared" si="12"/>
        <v>25.98500000000001</v>
      </c>
      <c r="T74" s="37">
        <f t="shared" si="13"/>
        <v>58.914000000000001</v>
      </c>
      <c r="U74" s="38">
        <f t="shared" si="14"/>
        <v>2.6184000000000003</v>
      </c>
      <c r="V74" s="9" t="str" cm="1">
        <f t="array" ref="V74">_xlfn.XLOOKUP(HsgLista[[#This Row],[Helyiség kategória kód]], _KatKódok, Hasznos_e)</f>
        <v>Hasznos</v>
      </c>
      <c r="W74" s="55" t="str">
        <f t="shared" si="15"/>
        <v>50-es rúd</v>
      </c>
      <c r="X74" s="103">
        <f t="shared" si="16"/>
        <v>0.32999999999999963</v>
      </c>
      <c r="Y74" s="9" t="str" cm="1">
        <f t="array" ref="Y74">_xlfn.XLOOKUP(_xlfn.SINGLE(Burkolattípus), lábazat!$A$3:$A$17, _xlfn.XLOOKUP(_xlfn.SINGLE(Falburkolattípus), lábazat!$C$1:$U$1, lábazat!$C$3:$U$17))</f>
        <v>SZP1</v>
      </c>
      <c r="Z74" s="9"/>
      <c r="AA74" s="20"/>
      <c r="AB74" s="41"/>
      <c r="AC74" s="41"/>
      <c r="AD74" s="41"/>
      <c r="AE74" s="41"/>
      <c r="AF74" s="41"/>
      <c r="AG74" s="41"/>
      <c r="AH74" s="41"/>
      <c r="AI74" s="41"/>
      <c r="AJ74" s="41"/>
      <c r="AK74" s="41"/>
      <c r="AL74" s="41"/>
      <c r="AM74" s="41"/>
      <c r="AN74" s="41"/>
    </row>
    <row r="75" spans="1:40">
      <c r="A75" s="32" t="str">
        <f>LEFT(ID)</f>
        <v>O</v>
      </c>
      <c r="B75" s="33">
        <f t="shared" si="10"/>
        <v>5</v>
      </c>
      <c r="C75" s="33">
        <f t="shared" si="11"/>
        <v>3</v>
      </c>
      <c r="D75" s="9" t="s">
        <v>150</v>
      </c>
      <c r="E75" s="9" t="s">
        <v>149</v>
      </c>
      <c r="F75" s="9" t="s">
        <v>145</v>
      </c>
      <c r="G75" s="9" t="s">
        <v>146</v>
      </c>
      <c r="H75" s="9" t="s">
        <v>147</v>
      </c>
      <c r="I75" s="9" t="s">
        <v>148</v>
      </c>
      <c r="J75" s="34">
        <v>20.12</v>
      </c>
      <c r="K75" s="35">
        <v>18.62</v>
      </c>
      <c r="L75" s="35">
        <v>3.03</v>
      </c>
      <c r="M75" s="35">
        <v>2.7</v>
      </c>
      <c r="N75" s="9" t="s">
        <v>50</v>
      </c>
      <c r="O75" s="9" t="s">
        <v>141</v>
      </c>
      <c r="P75" s="9" t="s">
        <v>51</v>
      </c>
      <c r="Q75" s="34">
        <v>17.079999999999998</v>
      </c>
      <c r="R75" s="34">
        <v>0</v>
      </c>
      <c r="S75" s="36">
        <f t="shared" si="12"/>
        <v>33.19400000000001</v>
      </c>
      <c r="T75" s="37">
        <f t="shared" si="13"/>
        <v>54.324000000000005</v>
      </c>
      <c r="U75" s="38">
        <f t="shared" si="14"/>
        <v>2.4144000000000001</v>
      </c>
      <c r="V75" s="9" t="str" cm="1">
        <f t="array" ref="V75">_xlfn.XLOOKUP(HsgLista[[#This Row],[Helyiség kategória kód]], _KatKódok, Hasznos_e)</f>
        <v>Hasznos</v>
      </c>
      <c r="W75" s="55" t="str">
        <f t="shared" si="15"/>
        <v>50-es rúd</v>
      </c>
      <c r="X75" s="103">
        <f t="shared" si="16"/>
        <v>0.32999999999999963</v>
      </c>
      <c r="Y75" s="9" t="str" cm="1">
        <f t="array" ref="Y75">_xlfn.XLOOKUP(_xlfn.SINGLE(Burkolattípus), lábazat!$A$3:$A$17, _xlfn.XLOOKUP(_xlfn.SINGLE(Falburkolattípus), lábazat!$C$1:$U$1, lábazat!$C$3:$U$17))</f>
        <v>SZP1</v>
      </c>
      <c r="Z75" s="9"/>
      <c r="AA75" s="20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</row>
    <row r="76" spans="1:40">
      <c r="A76" s="32" t="str">
        <f>LEFT(ID)</f>
        <v>O</v>
      </c>
      <c r="B76" s="33">
        <f t="shared" si="10"/>
        <v>5</v>
      </c>
      <c r="C76" s="33">
        <f t="shared" si="11"/>
        <v>3</v>
      </c>
      <c r="D76" s="9" t="s">
        <v>150</v>
      </c>
      <c r="E76" s="9" t="s">
        <v>151</v>
      </c>
      <c r="F76" s="9" t="s">
        <v>145</v>
      </c>
      <c r="G76" s="9" t="s">
        <v>146</v>
      </c>
      <c r="H76" s="9" t="s">
        <v>152</v>
      </c>
      <c r="I76" s="9" t="s">
        <v>148</v>
      </c>
      <c r="J76" s="34">
        <v>20.86</v>
      </c>
      <c r="K76" s="35">
        <v>18.7</v>
      </c>
      <c r="L76" s="35">
        <v>3.03</v>
      </c>
      <c r="M76" s="35">
        <v>2.7</v>
      </c>
      <c r="N76" s="9" t="s">
        <v>50</v>
      </c>
      <c r="O76" s="9" t="s">
        <v>141</v>
      </c>
      <c r="P76" s="9" t="s">
        <v>51</v>
      </c>
      <c r="Q76" s="34">
        <v>2.5</v>
      </c>
      <c r="R76" s="34">
        <v>0</v>
      </c>
      <c r="S76" s="36">
        <f t="shared" si="12"/>
        <v>47.99</v>
      </c>
      <c r="T76" s="37">
        <f t="shared" si="13"/>
        <v>56.322000000000003</v>
      </c>
      <c r="U76" s="38">
        <f t="shared" si="14"/>
        <v>2.5032000000000001</v>
      </c>
      <c r="V76" s="9" t="str" cm="1">
        <f t="array" ref="V76">_xlfn.XLOOKUP(HsgLista[[#This Row],[Helyiség kategória kód]], _KatKódok, Hasznos_e)</f>
        <v>Hasznos</v>
      </c>
      <c r="W76" s="55" t="str">
        <f t="shared" si="15"/>
        <v>50-es rúd</v>
      </c>
      <c r="X76" s="103">
        <f t="shared" si="16"/>
        <v>0.32999999999999963</v>
      </c>
      <c r="Y76" s="9" t="str" cm="1">
        <f t="array" ref="Y76">_xlfn.XLOOKUP(_xlfn.SINGLE(Burkolattípus), lábazat!$A$3:$A$17, _xlfn.XLOOKUP(_xlfn.SINGLE(Falburkolattípus), lábazat!$C$1:$U$1, lábazat!$C$3:$U$17))</f>
        <v>SZP1</v>
      </c>
      <c r="Z76" s="9"/>
      <c r="AA76" s="20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</row>
    <row r="77" spans="1:40">
      <c r="A77" s="32" t="str">
        <f>LEFT(ID)</f>
        <v>O</v>
      </c>
      <c r="B77" s="33">
        <f t="shared" si="10"/>
        <v>5</v>
      </c>
      <c r="C77" s="33">
        <f t="shared" si="11"/>
        <v>3</v>
      </c>
      <c r="D77" s="9" t="s">
        <v>150</v>
      </c>
      <c r="E77" s="9" t="s">
        <v>151</v>
      </c>
      <c r="F77" s="9" t="s">
        <v>145</v>
      </c>
      <c r="G77" s="9" t="s">
        <v>146</v>
      </c>
      <c r="H77" s="9" t="s">
        <v>152</v>
      </c>
      <c r="I77" s="9" t="s">
        <v>148</v>
      </c>
      <c r="J77" s="34">
        <v>21.17</v>
      </c>
      <c r="K77" s="35">
        <v>20.059999999999999</v>
      </c>
      <c r="L77" s="35">
        <v>3.03</v>
      </c>
      <c r="M77" s="35">
        <v>2.7</v>
      </c>
      <c r="N77" s="9" t="s">
        <v>50</v>
      </c>
      <c r="O77" s="9" t="s">
        <v>141</v>
      </c>
      <c r="P77" s="9" t="s">
        <v>51</v>
      </c>
      <c r="Q77" s="34">
        <v>2.5</v>
      </c>
      <c r="R77" s="34">
        <v>0</v>
      </c>
      <c r="S77" s="36">
        <f t="shared" si="12"/>
        <v>51.661999999999999</v>
      </c>
      <c r="T77" s="37">
        <f t="shared" si="13"/>
        <v>57.159000000000006</v>
      </c>
      <c r="U77" s="38">
        <f t="shared" si="14"/>
        <v>2.5404</v>
      </c>
      <c r="V77" s="9" t="str" cm="1">
        <f t="array" ref="V77">_xlfn.XLOOKUP(HsgLista[[#This Row],[Helyiség kategória kód]], _KatKódok, Hasznos_e)</f>
        <v>Hasznos</v>
      </c>
      <c r="W77" s="55" t="str">
        <f t="shared" si="15"/>
        <v>50-es rúd</v>
      </c>
      <c r="X77" s="103">
        <f t="shared" si="16"/>
        <v>0.32999999999999963</v>
      </c>
      <c r="Y77" s="9" t="str" cm="1">
        <f t="array" ref="Y77">_xlfn.XLOOKUP(_xlfn.SINGLE(Burkolattípus), lábazat!$A$3:$A$17, _xlfn.XLOOKUP(_xlfn.SINGLE(Falburkolattípus), lábazat!$C$1:$U$1, lábazat!$C$3:$U$17))</f>
        <v>SZP1</v>
      </c>
      <c r="Z77" s="9"/>
      <c r="AA77" s="20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</row>
    <row r="78" spans="1:40">
      <c r="A78" s="32" t="str">
        <f>LEFT(ID)</f>
        <v>O</v>
      </c>
      <c r="B78" s="33">
        <f t="shared" si="10"/>
        <v>5</v>
      </c>
      <c r="C78" s="33">
        <f t="shared" si="11"/>
        <v>3</v>
      </c>
      <c r="D78" s="9" t="s">
        <v>150</v>
      </c>
      <c r="E78" s="9" t="s">
        <v>151</v>
      </c>
      <c r="F78" s="9" t="s">
        <v>145</v>
      </c>
      <c r="G78" s="9" t="s">
        <v>146</v>
      </c>
      <c r="H78" s="9" t="s">
        <v>152</v>
      </c>
      <c r="I78" s="9" t="s">
        <v>148</v>
      </c>
      <c r="J78" s="34">
        <v>19.71</v>
      </c>
      <c r="K78" s="35">
        <v>19.2</v>
      </c>
      <c r="L78" s="35">
        <v>3.03</v>
      </c>
      <c r="M78" s="35">
        <v>2.7</v>
      </c>
      <c r="N78" s="9" t="s">
        <v>50</v>
      </c>
      <c r="O78" s="9" t="s">
        <v>141</v>
      </c>
      <c r="P78" s="9" t="s">
        <v>51</v>
      </c>
      <c r="Q78" s="34">
        <v>2.5</v>
      </c>
      <c r="R78" s="34">
        <v>0</v>
      </c>
      <c r="S78" s="36">
        <f t="shared" si="12"/>
        <v>49.34</v>
      </c>
      <c r="T78" s="37">
        <f t="shared" si="13"/>
        <v>53.217000000000006</v>
      </c>
      <c r="U78" s="38">
        <f t="shared" si="14"/>
        <v>2.3652000000000002</v>
      </c>
      <c r="V78" s="9" t="str" cm="1">
        <f t="array" ref="V78">_xlfn.XLOOKUP(HsgLista[[#This Row],[Helyiség kategória kód]], _KatKódok, Hasznos_e)</f>
        <v>Hasznos</v>
      </c>
      <c r="W78" s="55" t="str">
        <f t="shared" si="15"/>
        <v>50-es rúd</v>
      </c>
      <c r="X78" s="103">
        <f t="shared" si="16"/>
        <v>0.32999999999999963</v>
      </c>
      <c r="Y78" s="9" t="str" cm="1">
        <f t="array" ref="Y78">_xlfn.XLOOKUP(_xlfn.SINGLE(Burkolattípus), lábazat!$A$3:$A$17, _xlfn.XLOOKUP(_xlfn.SINGLE(Falburkolattípus), lábazat!$C$1:$U$1, lábazat!$C$3:$U$17))</f>
        <v>SZP1</v>
      </c>
      <c r="Z78" s="9"/>
      <c r="AA78" s="20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</row>
    <row r="79" spans="1:40">
      <c r="A79" s="32" t="str">
        <f>LEFT(ID)</f>
        <v>O</v>
      </c>
      <c r="B79" s="33">
        <f t="shared" si="10"/>
        <v>5</v>
      </c>
      <c r="C79" s="33">
        <f t="shared" si="11"/>
        <v>3</v>
      </c>
      <c r="D79" s="9" t="s">
        <v>150</v>
      </c>
      <c r="E79" s="9" t="s">
        <v>151</v>
      </c>
      <c r="F79" s="9" t="s">
        <v>145</v>
      </c>
      <c r="G79" s="9" t="s">
        <v>146</v>
      </c>
      <c r="H79" s="9" t="s">
        <v>152</v>
      </c>
      <c r="I79" s="9" t="s">
        <v>148</v>
      </c>
      <c r="J79" s="34">
        <v>22.28</v>
      </c>
      <c r="K79" s="35">
        <v>20.350000000000001</v>
      </c>
      <c r="L79" s="35">
        <v>3.03</v>
      </c>
      <c r="M79" s="35">
        <v>2.7</v>
      </c>
      <c r="N79" s="9" t="s">
        <v>50</v>
      </c>
      <c r="O79" s="9" t="s">
        <v>141</v>
      </c>
      <c r="P79" s="9" t="s">
        <v>51</v>
      </c>
      <c r="Q79" s="34">
        <v>2.5</v>
      </c>
      <c r="R79" s="34">
        <v>0</v>
      </c>
      <c r="S79" s="36">
        <f t="shared" si="12"/>
        <v>52.445000000000007</v>
      </c>
      <c r="T79" s="37">
        <f t="shared" si="13"/>
        <v>60.156000000000006</v>
      </c>
      <c r="U79" s="38">
        <f t="shared" si="14"/>
        <v>2.6736</v>
      </c>
      <c r="V79" s="9" t="str" cm="1">
        <f t="array" ref="V79">_xlfn.XLOOKUP(HsgLista[[#This Row],[Helyiség kategória kód]], _KatKódok, Hasznos_e)</f>
        <v>Hasznos</v>
      </c>
      <c r="W79" s="55" t="str">
        <f t="shared" si="15"/>
        <v>50-es rúd</v>
      </c>
      <c r="X79" s="103">
        <f t="shared" si="16"/>
        <v>0.32999999999999963</v>
      </c>
      <c r="Y79" s="9" t="str" cm="1">
        <f t="array" ref="Y79">_xlfn.XLOOKUP(_xlfn.SINGLE(Burkolattípus), lábazat!$A$3:$A$17, _xlfn.XLOOKUP(_xlfn.SINGLE(Falburkolattípus), lábazat!$C$1:$U$1, lábazat!$C$3:$U$17))</f>
        <v>SZP1</v>
      </c>
      <c r="Z79" s="9"/>
      <c r="AA79" s="20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</row>
    <row r="80" spans="1:40">
      <c r="A80" s="32" t="str">
        <f>LEFT(ID)</f>
        <v>O</v>
      </c>
      <c r="B80" s="33">
        <f t="shared" si="10"/>
        <v>5</v>
      </c>
      <c r="C80" s="33">
        <f t="shared" si="11"/>
        <v>3</v>
      </c>
      <c r="D80" s="9" t="s">
        <v>150</v>
      </c>
      <c r="E80" s="9" t="s">
        <v>151</v>
      </c>
      <c r="F80" s="9" t="s">
        <v>145</v>
      </c>
      <c r="G80" s="9" t="s">
        <v>146</v>
      </c>
      <c r="H80" s="9" t="s">
        <v>152</v>
      </c>
      <c r="I80" s="9" t="s">
        <v>148</v>
      </c>
      <c r="J80" s="34">
        <v>21.24</v>
      </c>
      <c r="K80" s="35">
        <v>19.75</v>
      </c>
      <c r="L80" s="35">
        <v>3.03</v>
      </c>
      <c r="M80" s="35">
        <v>2.7</v>
      </c>
      <c r="N80" s="9" t="s">
        <v>50</v>
      </c>
      <c r="O80" s="9" t="s">
        <v>141</v>
      </c>
      <c r="P80" s="9" t="s">
        <v>51</v>
      </c>
      <c r="Q80" s="34">
        <v>2.5</v>
      </c>
      <c r="R80" s="34">
        <v>0</v>
      </c>
      <c r="S80" s="36">
        <f t="shared" si="12"/>
        <v>50.825000000000003</v>
      </c>
      <c r="T80" s="37">
        <f t="shared" si="13"/>
        <v>57.347999999999999</v>
      </c>
      <c r="U80" s="38">
        <f t="shared" si="14"/>
        <v>2.5488</v>
      </c>
      <c r="V80" s="9" t="str" cm="1">
        <f t="array" ref="V80">_xlfn.XLOOKUP(HsgLista[[#This Row],[Helyiség kategória kód]], _KatKódok, Hasznos_e)</f>
        <v>Hasznos</v>
      </c>
      <c r="W80" s="55" t="str">
        <f t="shared" si="15"/>
        <v>50-es rúd</v>
      </c>
      <c r="X80" s="103">
        <f t="shared" si="16"/>
        <v>0.32999999999999963</v>
      </c>
      <c r="Y80" s="9" t="str" cm="1">
        <f t="array" ref="Y80">_xlfn.XLOOKUP(_xlfn.SINGLE(Burkolattípus), lábazat!$A$3:$A$17, _xlfn.XLOOKUP(_xlfn.SINGLE(Falburkolattípus), lábazat!$C$1:$U$1, lábazat!$C$3:$U$17))</f>
        <v>SZP1</v>
      </c>
      <c r="Z80" s="9"/>
      <c r="AA80" s="20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</row>
    <row r="81" spans="1:40">
      <c r="A81" s="32" t="str">
        <f>LEFT(ID)</f>
        <v>O</v>
      </c>
      <c r="B81" s="33">
        <f t="shared" si="10"/>
        <v>5</v>
      </c>
      <c r="C81" s="33">
        <f t="shared" si="11"/>
        <v>3</v>
      </c>
      <c r="D81" s="9" t="s">
        <v>150</v>
      </c>
      <c r="E81" s="9" t="s">
        <v>151</v>
      </c>
      <c r="F81" s="9" t="s">
        <v>145</v>
      </c>
      <c r="G81" s="9" t="s">
        <v>146</v>
      </c>
      <c r="H81" s="9" t="s">
        <v>152</v>
      </c>
      <c r="I81" s="9" t="s">
        <v>148</v>
      </c>
      <c r="J81" s="34">
        <v>20.260000000000002</v>
      </c>
      <c r="K81" s="35">
        <v>18.690000000000001</v>
      </c>
      <c r="L81" s="35">
        <v>3.03</v>
      </c>
      <c r="M81" s="35">
        <v>2.7</v>
      </c>
      <c r="N81" s="9" t="s">
        <v>50</v>
      </c>
      <c r="O81" s="9" t="s">
        <v>141</v>
      </c>
      <c r="P81" s="9" t="s">
        <v>51</v>
      </c>
      <c r="Q81" s="34">
        <v>2.5</v>
      </c>
      <c r="R81" s="34">
        <v>0</v>
      </c>
      <c r="S81" s="36">
        <f t="shared" si="12"/>
        <v>47.963000000000008</v>
      </c>
      <c r="T81" s="37">
        <f t="shared" si="13"/>
        <v>54.702000000000005</v>
      </c>
      <c r="U81" s="38">
        <f t="shared" si="14"/>
        <v>2.4312</v>
      </c>
      <c r="V81" s="9" t="str" cm="1">
        <f t="array" ref="V81">_xlfn.XLOOKUP(HsgLista[[#This Row],[Helyiség kategória kód]], _KatKódok, Hasznos_e)</f>
        <v>Hasznos</v>
      </c>
      <c r="W81" s="55" t="str">
        <f t="shared" si="15"/>
        <v>50-es rúd</v>
      </c>
      <c r="X81" s="103">
        <f t="shared" si="16"/>
        <v>0.32999999999999963</v>
      </c>
      <c r="Y81" s="9" t="str" cm="1">
        <f t="array" ref="Y81">_xlfn.XLOOKUP(_xlfn.SINGLE(Burkolattípus), lábazat!$A$3:$A$17, _xlfn.XLOOKUP(_xlfn.SINGLE(Falburkolattípus), lábazat!$C$1:$U$1, lábazat!$C$3:$U$17))</f>
        <v>SZP1</v>
      </c>
      <c r="Z81" s="9"/>
      <c r="AA81" s="20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</row>
    <row r="82" spans="1:40">
      <c r="A82" s="32" t="str">
        <f>LEFT(ID)</f>
        <v>O</v>
      </c>
      <c r="B82" s="33">
        <f t="shared" si="10"/>
        <v>5</v>
      </c>
      <c r="C82" s="33">
        <f t="shared" si="11"/>
        <v>3</v>
      </c>
      <c r="D82" s="9" t="s">
        <v>150</v>
      </c>
      <c r="E82" s="9" t="s">
        <v>151</v>
      </c>
      <c r="F82" s="9" t="s">
        <v>145</v>
      </c>
      <c r="G82" s="9" t="s">
        <v>146</v>
      </c>
      <c r="H82" s="9" t="s">
        <v>152</v>
      </c>
      <c r="I82" s="9" t="s">
        <v>148</v>
      </c>
      <c r="J82" s="34">
        <v>19.25</v>
      </c>
      <c r="K82" s="35">
        <v>18.09</v>
      </c>
      <c r="L82" s="35">
        <v>3.03</v>
      </c>
      <c r="M82" s="35">
        <v>2.7</v>
      </c>
      <c r="N82" s="9" t="s">
        <v>50</v>
      </c>
      <c r="O82" s="9" t="s">
        <v>141</v>
      </c>
      <c r="P82" s="9" t="s">
        <v>51</v>
      </c>
      <c r="Q82" s="34">
        <v>2.5</v>
      </c>
      <c r="R82" s="34">
        <v>0</v>
      </c>
      <c r="S82" s="36">
        <f t="shared" si="12"/>
        <v>46.343000000000004</v>
      </c>
      <c r="T82" s="37">
        <f t="shared" si="13"/>
        <v>51.975000000000001</v>
      </c>
      <c r="U82" s="38">
        <f t="shared" si="14"/>
        <v>2.31</v>
      </c>
      <c r="V82" s="9" t="str" cm="1">
        <f t="array" ref="V82">_xlfn.XLOOKUP(HsgLista[[#This Row],[Helyiség kategória kód]], _KatKódok, Hasznos_e)</f>
        <v>Hasznos</v>
      </c>
      <c r="W82" s="55" t="str">
        <f t="shared" si="15"/>
        <v>50-es rúd</v>
      </c>
      <c r="X82" s="103">
        <f t="shared" si="16"/>
        <v>0.32999999999999963</v>
      </c>
      <c r="Y82" s="9" t="str" cm="1">
        <f t="array" ref="Y82">_xlfn.XLOOKUP(_xlfn.SINGLE(Burkolattípus), lábazat!$A$3:$A$17, _xlfn.XLOOKUP(_xlfn.SINGLE(Falburkolattípus), lábazat!$C$1:$U$1, lábazat!$C$3:$U$17))</f>
        <v>SZP1</v>
      </c>
      <c r="Z82" s="9"/>
      <c r="AA82" s="20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</row>
    <row r="83" spans="1:40">
      <c r="A83" s="32" t="str">
        <f>LEFT(ID)</f>
        <v>O</v>
      </c>
      <c r="B83" s="33">
        <f t="shared" si="10"/>
        <v>5</v>
      </c>
      <c r="C83" s="33">
        <f t="shared" si="11"/>
        <v>3</v>
      </c>
      <c r="D83" s="9" t="s">
        <v>150</v>
      </c>
      <c r="E83" s="9" t="s">
        <v>151</v>
      </c>
      <c r="F83" s="9" t="s">
        <v>145</v>
      </c>
      <c r="G83" s="9" t="s">
        <v>146</v>
      </c>
      <c r="H83" s="9" t="s">
        <v>152</v>
      </c>
      <c r="I83" s="9" t="s">
        <v>148</v>
      </c>
      <c r="J83" s="34">
        <v>22.24</v>
      </c>
      <c r="K83" s="35">
        <v>20.32</v>
      </c>
      <c r="L83" s="35">
        <v>3.03</v>
      </c>
      <c r="M83" s="35">
        <v>2.7</v>
      </c>
      <c r="N83" s="9" t="s">
        <v>50</v>
      </c>
      <c r="O83" s="9" t="s">
        <v>141</v>
      </c>
      <c r="P83" s="9" t="s">
        <v>51</v>
      </c>
      <c r="Q83" s="34">
        <v>2.5</v>
      </c>
      <c r="R83" s="34">
        <v>0</v>
      </c>
      <c r="S83" s="36">
        <f t="shared" si="12"/>
        <v>52.364000000000004</v>
      </c>
      <c r="T83" s="37">
        <f t="shared" si="13"/>
        <v>60.048000000000002</v>
      </c>
      <c r="U83" s="38">
        <f t="shared" si="14"/>
        <v>2.6688000000000001</v>
      </c>
      <c r="V83" s="9" t="str" cm="1">
        <f t="array" ref="V83">_xlfn.XLOOKUP(HsgLista[[#This Row],[Helyiség kategória kód]], _KatKódok, Hasznos_e)</f>
        <v>Hasznos</v>
      </c>
      <c r="W83" s="55" t="str">
        <f t="shared" si="15"/>
        <v>50-es rúd</v>
      </c>
      <c r="X83" s="103">
        <f t="shared" si="16"/>
        <v>0.32999999999999963</v>
      </c>
      <c r="Y83" s="9" t="str" cm="1">
        <f t="array" ref="Y83">_xlfn.XLOOKUP(_xlfn.SINGLE(Burkolattípus), lábazat!$A$3:$A$17, _xlfn.XLOOKUP(_xlfn.SINGLE(Falburkolattípus), lábazat!$C$1:$U$1, lábazat!$C$3:$U$17))</f>
        <v>SZP1</v>
      </c>
      <c r="Z83" s="9"/>
      <c r="AA83" s="20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N83" s="41"/>
    </row>
    <row r="84" spans="1:40">
      <c r="A84" s="32" t="str">
        <f>LEFT(ID)</f>
        <v>O</v>
      </c>
      <c r="B84" s="33">
        <f t="shared" si="10"/>
        <v>5</v>
      </c>
      <c r="C84" s="33">
        <f t="shared" si="11"/>
        <v>4</v>
      </c>
      <c r="D84" s="9" t="s">
        <v>153</v>
      </c>
      <c r="E84" s="9" t="s">
        <v>151</v>
      </c>
      <c r="F84" s="9" t="s">
        <v>145</v>
      </c>
      <c r="G84" s="9" t="s">
        <v>146</v>
      </c>
      <c r="H84" s="9" t="s">
        <v>154</v>
      </c>
      <c r="I84" s="9" t="s">
        <v>148</v>
      </c>
      <c r="J84" s="34">
        <v>18.8</v>
      </c>
      <c r="K84" s="35">
        <v>18.86</v>
      </c>
      <c r="L84" s="35">
        <v>3.03</v>
      </c>
      <c r="M84" s="35">
        <v>2.7</v>
      </c>
      <c r="N84" s="9" t="s">
        <v>50</v>
      </c>
      <c r="O84" s="9" t="s">
        <v>141</v>
      </c>
      <c r="P84" s="9" t="s">
        <v>51</v>
      </c>
      <c r="Q84" s="34">
        <v>2.5</v>
      </c>
      <c r="R84" s="34">
        <v>0</v>
      </c>
      <c r="S84" s="36">
        <f t="shared" si="12"/>
        <v>48.422000000000004</v>
      </c>
      <c r="T84" s="37">
        <f t="shared" si="13"/>
        <v>50.760000000000005</v>
      </c>
      <c r="U84" s="38">
        <f t="shared" si="14"/>
        <v>2.2560000000000002</v>
      </c>
      <c r="V84" s="9" t="str" cm="1">
        <f t="array" ref="V84">_xlfn.XLOOKUP(HsgLista[[#This Row],[Helyiség kategória kód]], _KatKódok, Hasznos_e)</f>
        <v>Hasznos</v>
      </c>
      <c r="W84" s="55" t="str">
        <f t="shared" si="15"/>
        <v>50-es rúd</v>
      </c>
      <c r="X84" s="103">
        <f t="shared" si="16"/>
        <v>0.32999999999999963</v>
      </c>
      <c r="Y84" s="9" t="str" cm="1">
        <f t="array" ref="Y84">_xlfn.XLOOKUP(_xlfn.SINGLE(Burkolattípus), lábazat!$A$3:$A$17, _xlfn.XLOOKUP(_xlfn.SINGLE(Falburkolattípus), lábazat!$C$1:$U$1, lábazat!$C$3:$U$17))</f>
        <v>SZP1</v>
      </c>
      <c r="Z84" s="9"/>
      <c r="AA84" s="20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</row>
    <row r="85" spans="1:40">
      <c r="A85" s="32" t="str">
        <f>LEFT(ID)</f>
        <v>O</v>
      </c>
      <c r="B85" s="33">
        <f t="shared" si="10"/>
        <v>5</v>
      </c>
      <c r="C85" s="33">
        <f t="shared" si="11"/>
        <v>4</v>
      </c>
      <c r="D85" s="9" t="s">
        <v>153</v>
      </c>
      <c r="E85" s="9" t="s">
        <v>151</v>
      </c>
      <c r="F85" s="9" t="s">
        <v>145</v>
      </c>
      <c r="G85" s="9" t="s">
        <v>146</v>
      </c>
      <c r="H85" s="9" t="s">
        <v>154</v>
      </c>
      <c r="I85" s="9" t="s">
        <v>148</v>
      </c>
      <c r="J85" s="34">
        <v>20.260000000000002</v>
      </c>
      <c r="K85" s="35">
        <v>18.690000000000001</v>
      </c>
      <c r="L85" s="35">
        <v>3.03</v>
      </c>
      <c r="M85" s="35">
        <v>2.7</v>
      </c>
      <c r="N85" s="9" t="s">
        <v>50</v>
      </c>
      <c r="O85" s="9" t="s">
        <v>141</v>
      </c>
      <c r="P85" s="9" t="s">
        <v>51</v>
      </c>
      <c r="Q85" s="34">
        <v>2.5</v>
      </c>
      <c r="R85" s="34">
        <v>0</v>
      </c>
      <c r="S85" s="36">
        <f t="shared" si="12"/>
        <v>47.963000000000008</v>
      </c>
      <c r="T85" s="37">
        <f t="shared" si="13"/>
        <v>54.702000000000005</v>
      </c>
      <c r="U85" s="38">
        <f t="shared" si="14"/>
        <v>2.4312</v>
      </c>
      <c r="V85" s="9" t="str" cm="1">
        <f t="array" ref="V85">_xlfn.XLOOKUP(HsgLista[[#This Row],[Helyiség kategória kód]], _KatKódok, Hasznos_e)</f>
        <v>Hasznos</v>
      </c>
      <c r="W85" s="55" t="str">
        <f t="shared" si="15"/>
        <v>50-es rúd</v>
      </c>
      <c r="X85" s="103">
        <f t="shared" si="16"/>
        <v>0.32999999999999963</v>
      </c>
      <c r="Y85" s="9" t="str" cm="1">
        <f t="array" ref="Y85">_xlfn.XLOOKUP(_xlfn.SINGLE(Burkolattípus), lábazat!$A$3:$A$17, _xlfn.XLOOKUP(_xlfn.SINGLE(Falburkolattípus), lábazat!$C$1:$U$1, lábazat!$C$3:$U$17))</f>
        <v>SZP1</v>
      </c>
      <c r="Z85" s="9"/>
      <c r="AA85" s="20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N85" s="41"/>
    </row>
    <row r="86" spans="1:40">
      <c r="A86" s="32" t="str">
        <f>LEFT(ID)</f>
        <v>O</v>
      </c>
      <c r="B86" s="33">
        <f t="shared" si="10"/>
        <v>5</v>
      </c>
      <c r="C86" s="33">
        <f t="shared" si="11"/>
        <v>4</v>
      </c>
      <c r="D86" s="9" t="s">
        <v>153</v>
      </c>
      <c r="E86" s="9" t="s">
        <v>151</v>
      </c>
      <c r="F86" s="9" t="s">
        <v>145</v>
      </c>
      <c r="G86" s="9" t="s">
        <v>146</v>
      </c>
      <c r="H86" s="9" t="s">
        <v>154</v>
      </c>
      <c r="I86" s="9" t="s">
        <v>148</v>
      </c>
      <c r="J86" s="34">
        <v>21.73</v>
      </c>
      <c r="K86" s="35">
        <v>19.010000000000002</v>
      </c>
      <c r="L86" s="35">
        <v>3.03</v>
      </c>
      <c r="M86" s="35">
        <v>2.7</v>
      </c>
      <c r="N86" s="9" t="s">
        <v>50</v>
      </c>
      <c r="O86" s="9" t="s">
        <v>141</v>
      </c>
      <c r="P86" s="9" t="s">
        <v>51</v>
      </c>
      <c r="Q86" s="34">
        <v>2.5</v>
      </c>
      <c r="R86" s="34">
        <v>0</v>
      </c>
      <c r="S86" s="36">
        <f t="shared" si="12"/>
        <v>48.827000000000005</v>
      </c>
      <c r="T86" s="37">
        <f t="shared" si="13"/>
        <v>58.671000000000006</v>
      </c>
      <c r="U86" s="38">
        <f t="shared" si="14"/>
        <v>2.6075999999999997</v>
      </c>
      <c r="V86" s="9" t="str" cm="1">
        <f t="array" ref="V86">_xlfn.XLOOKUP(HsgLista[[#This Row],[Helyiség kategória kód]], _KatKódok, Hasznos_e)</f>
        <v>Hasznos</v>
      </c>
      <c r="W86" s="55" t="str">
        <f t="shared" si="15"/>
        <v>50-es rúd</v>
      </c>
      <c r="X86" s="103">
        <f t="shared" si="16"/>
        <v>0.32999999999999963</v>
      </c>
      <c r="Y86" s="9" t="str" cm="1">
        <f t="array" ref="Y86">_xlfn.XLOOKUP(_xlfn.SINGLE(Burkolattípus), lábazat!$A$3:$A$17, _xlfn.XLOOKUP(_xlfn.SINGLE(Falburkolattípus), lábazat!$C$1:$U$1, lábazat!$C$3:$U$17))</f>
        <v>SZP1</v>
      </c>
      <c r="Z86" s="9"/>
      <c r="AA86" s="20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</row>
    <row r="87" spans="1:40">
      <c r="A87" s="32" t="str">
        <f>LEFT(ID)</f>
        <v>O</v>
      </c>
      <c r="B87" s="33">
        <f t="shared" si="10"/>
        <v>5</v>
      </c>
      <c r="C87" s="33">
        <f t="shared" si="11"/>
        <v>4</v>
      </c>
      <c r="D87" s="9" t="s">
        <v>153</v>
      </c>
      <c r="E87" s="9" t="s">
        <v>151</v>
      </c>
      <c r="F87" s="9" t="s">
        <v>145</v>
      </c>
      <c r="G87" s="9" t="s">
        <v>146</v>
      </c>
      <c r="H87" s="9" t="s">
        <v>154</v>
      </c>
      <c r="I87" s="9" t="s">
        <v>148</v>
      </c>
      <c r="J87" s="34">
        <v>22.24</v>
      </c>
      <c r="K87" s="35">
        <v>20.32</v>
      </c>
      <c r="L87" s="35">
        <v>3.03</v>
      </c>
      <c r="M87" s="35">
        <v>2.7</v>
      </c>
      <c r="N87" s="9" t="s">
        <v>50</v>
      </c>
      <c r="O87" s="9" t="s">
        <v>141</v>
      </c>
      <c r="P87" s="9" t="s">
        <v>51</v>
      </c>
      <c r="Q87" s="34">
        <v>2.5</v>
      </c>
      <c r="R87" s="34">
        <v>0</v>
      </c>
      <c r="S87" s="36">
        <f t="shared" si="12"/>
        <v>52.364000000000004</v>
      </c>
      <c r="T87" s="37">
        <f t="shared" si="13"/>
        <v>60.048000000000002</v>
      </c>
      <c r="U87" s="38">
        <f t="shared" si="14"/>
        <v>2.6688000000000001</v>
      </c>
      <c r="V87" s="9" t="str" cm="1">
        <f t="array" ref="V87">_xlfn.XLOOKUP(HsgLista[[#This Row],[Helyiség kategória kód]], _KatKódok, Hasznos_e)</f>
        <v>Hasznos</v>
      </c>
      <c r="W87" s="55" t="str">
        <f t="shared" si="15"/>
        <v>50-es rúd</v>
      </c>
      <c r="X87" s="103">
        <f t="shared" si="16"/>
        <v>0.32999999999999963</v>
      </c>
      <c r="Y87" s="9" t="str" cm="1">
        <f t="array" ref="Y87">_xlfn.XLOOKUP(_xlfn.SINGLE(Burkolattípus), lábazat!$A$3:$A$17, _xlfn.XLOOKUP(_xlfn.SINGLE(Falburkolattípus), lábazat!$C$1:$U$1, lábazat!$C$3:$U$17))</f>
        <v>SZP1</v>
      </c>
      <c r="Z87" s="9"/>
      <c r="AA87" s="20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</row>
    <row r="88" spans="1:40">
      <c r="A88" s="32" t="str">
        <f>LEFT(ID)</f>
        <v>O</v>
      </c>
      <c r="B88" s="33">
        <f t="shared" si="10"/>
        <v>5</v>
      </c>
      <c r="C88" s="33">
        <f t="shared" si="11"/>
        <v>4</v>
      </c>
      <c r="D88" s="9" t="s">
        <v>153</v>
      </c>
      <c r="E88" s="9" t="s">
        <v>56</v>
      </c>
      <c r="F88" s="9" t="s">
        <v>145</v>
      </c>
      <c r="G88" s="9" t="s">
        <v>146</v>
      </c>
      <c r="H88" s="9" t="s">
        <v>155</v>
      </c>
      <c r="I88" s="9" t="s">
        <v>148</v>
      </c>
      <c r="J88" s="34">
        <v>25.76</v>
      </c>
      <c r="K88" s="35">
        <v>22.33</v>
      </c>
      <c r="L88" s="35">
        <v>3.03</v>
      </c>
      <c r="M88" s="35">
        <v>2.5</v>
      </c>
      <c r="N88" s="9" t="s">
        <v>50</v>
      </c>
      <c r="O88" s="9" t="s">
        <v>60</v>
      </c>
      <c r="P88" s="9" t="s">
        <v>51</v>
      </c>
      <c r="Q88" s="34">
        <v>2.13</v>
      </c>
      <c r="R88" s="34">
        <v>0</v>
      </c>
      <c r="S88" s="36">
        <f t="shared" si="12"/>
        <v>53.694999999999993</v>
      </c>
      <c r="T88" s="37">
        <f t="shared" si="13"/>
        <v>64.400000000000006</v>
      </c>
      <c r="U88" s="38">
        <f t="shared" si="14"/>
        <v>3.0912000000000002</v>
      </c>
      <c r="V88" s="9" t="str" cm="1">
        <f t="array" ref="V88">_xlfn.XLOOKUP(HsgLista[[#This Row],[Helyiség kategória kód]], _KatKódok, Hasznos_e)</f>
        <v>Hasznos</v>
      </c>
      <c r="W88" s="55" t="str">
        <f t="shared" si="15"/>
        <v>100-as rúd</v>
      </c>
      <c r="X88" s="103">
        <f t="shared" si="16"/>
        <v>0.5299999999999998</v>
      </c>
      <c r="Y88" s="9" t="str" cm="1">
        <f t="array" ref="Y88">_xlfn.XLOOKUP(_xlfn.SINGLE(Burkolattípus), lábazat!$A$3:$A$17, _xlfn.XLOOKUP(_xlfn.SINGLE(Falburkolattípus), lábazat!$C$1:$U$1, lábazat!$C$3:$U$17))</f>
        <v>GUMI</v>
      </c>
      <c r="Z88" s="9"/>
      <c r="AA88" s="20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</row>
    <row r="89" spans="1:40">
      <c r="A89" s="32" t="str">
        <f>LEFT(ID)</f>
        <v>O</v>
      </c>
      <c r="B89" s="33">
        <f t="shared" si="10"/>
        <v>5</v>
      </c>
      <c r="C89" s="33">
        <f t="shared" si="11"/>
        <v>4</v>
      </c>
      <c r="D89" s="9" t="s">
        <v>153</v>
      </c>
      <c r="E89" s="9" t="s">
        <v>156</v>
      </c>
      <c r="F89" s="9" t="s">
        <v>145</v>
      </c>
      <c r="G89" s="9" t="s">
        <v>146</v>
      </c>
      <c r="H89" s="9" t="s">
        <v>154</v>
      </c>
      <c r="I89" s="9" t="s">
        <v>148</v>
      </c>
      <c r="J89" s="34">
        <v>20.260000000000002</v>
      </c>
      <c r="K89" s="35">
        <v>18.690000000000001</v>
      </c>
      <c r="L89" s="35">
        <v>3.03</v>
      </c>
      <c r="M89" s="35">
        <v>2.7</v>
      </c>
      <c r="N89" s="9" t="s">
        <v>50</v>
      </c>
      <c r="O89" s="9" t="s">
        <v>141</v>
      </c>
      <c r="P89" s="9" t="s">
        <v>51</v>
      </c>
      <c r="Q89" s="34">
        <v>2.5</v>
      </c>
      <c r="R89" s="34">
        <v>0</v>
      </c>
      <c r="S89" s="36">
        <f t="shared" si="12"/>
        <v>47.963000000000008</v>
      </c>
      <c r="T89" s="37">
        <f t="shared" si="13"/>
        <v>54.702000000000005</v>
      </c>
      <c r="U89" s="38">
        <f t="shared" si="14"/>
        <v>2.4312</v>
      </c>
      <c r="V89" s="9" t="str" cm="1">
        <f t="array" ref="V89">_xlfn.XLOOKUP(HsgLista[[#This Row],[Helyiség kategória kód]], _KatKódok, Hasznos_e)</f>
        <v>Hasznos</v>
      </c>
      <c r="W89" s="55" t="str">
        <f t="shared" si="15"/>
        <v>50-es rúd</v>
      </c>
      <c r="X89" s="103">
        <f t="shared" si="16"/>
        <v>0.32999999999999963</v>
      </c>
      <c r="Y89" s="9" t="str" cm="1">
        <f t="array" ref="Y89">_xlfn.XLOOKUP(_xlfn.SINGLE(Burkolattípus), lábazat!$A$3:$A$17, _xlfn.XLOOKUP(_xlfn.SINGLE(Falburkolattípus), lábazat!$C$1:$U$1, lábazat!$C$3:$U$17))</f>
        <v>SZP1</v>
      </c>
      <c r="Z89" s="9"/>
      <c r="AA89" s="20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</row>
    <row r="90" spans="1:40">
      <c r="A90" s="32" t="str">
        <f>LEFT(ID)</f>
        <v>O</v>
      </c>
      <c r="B90" s="33">
        <f t="shared" si="10"/>
        <v>5</v>
      </c>
      <c r="C90" s="33">
        <f t="shared" si="11"/>
        <v>4</v>
      </c>
      <c r="D90" s="9" t="s">
        <v>153</v>
      </c>
      <c r="E90" s="9" t="s">
        <v>151</v>
      </c>
      <c r="F90" s="9" t="s">
        <v>145</v>
      </c>
      <c r="G90" s="9" t="s">
        <v>146</v>
      </c>
      <c r="H90" s="9" t="s">
        <v>154</v>
      </c>
      <c r="I90" s="9" t="s">
        <v>148</v>
      </c>
      <c r="J90" s="34">
        <v>15.64</v>
      </c>
      <c r="K90" s="35">
        <v>18.09</v>
      </c>
      <c r="L90" s="35">
        <v>3.03</v>
      </c>
      <c r="M90" s="35">
        <v>2.7</v>
      </c>
      <c r="N90" s="9" t="s">
        <v>50</v>
      </c>
      <c r="O90" s="9" t="s">
        <v>141</v>
      </c>
      <c r="P90" s="9" t="s">
        <v>51</v>
      </c>
      <c r="Q90" s="34">
        <v>2.5</v>
      </c>
      <c r="R90" s="34">
        <v>0</v>
      </c>
      <c r="S90" s="36">
        <f t="shared" si="12"/>
        <v>46.343000000000004</v>
      </c>
      <c r="T90" s="37">
        <f t="shared" si="13"/>
        <v>42.228000000000002</v>
      </c>
      <c r="U90" s="38">
        <f t="shared" si="14"/>
        <v>1.8768</v>
      </c>
      <c r="V90" s="9" t="str" cm="1">
        <f t="array" ref="V90">_xlfn.XLOOKUP(HsgLista[[#This Row],[Helyiség kategória kód]], _KatKódok, Hasznos_e)</f>
        <v>Hasznos</v>
      </c>
      <c r="W90" s="55" t="str">
        <f t="shared" si="15"/>
        <v>50-es rúd</v>
      </c>
      <c r="X90" s="103">
        <f t="shared" si="16"/>
        <v>0.32999999999999963</v>
      </c>
      <c r="Y90" s="9" t="str" cm="1">
        <f t="array" ref="Y90">_xlfn.XLOOKUP(_xlfn.SINGLE(Burkolattípus), lábazat!$A$3:$A$17, _xlfn.XLOOKUP(_xlfn.SINGLE(Falburkolattípus), lábazat!$C$1:$U$1, lábazat!$C$3:$U$17))</f>
        <v>SZP1</v>
      </c>
      <c r="Z90" s="9"/>
      <c r="AA90" s="20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</row>
    <row r="91" spans="1:40">
      <c r="A91" s="32" t="str">
        <f>LEFT(ID)</f>
        <v>O</v>
      </c>
      <c r="B91" s="33">
        <f t="shared" si="10"/>
        <v>5</v>
      </c>
      <c r="C91" s="33">
        <f t="shared" si="11"/>
        <v>4</v>
      </c>
      <c r="D91" s="9" t="s">
        <v>153</v>
      </c>
      <c r="E91" s="9" t="s">
        <v>157</v>
      </c>
      <c r="F91" s="9" t="s">
        <v>145</v>
      </c>
      <c r="G91" s="9" t="s">
        <v>146</v>
      </c>
      <c r="H91" s="9" t="s">
        <v>158</v>
      </c>
      <c r="I91" s="9" t="s">
        <v>148</v>
      </c>
      <c r="J91" s="34">
        <v>26.87</v>
      </c>
      <c r="K91" s="35">
        <v>20.92</v>
      </c>
      <c r="L91" s="35">
        <v>3.03</v>
      </c>
      <c r="M91" s="35">
        <v>2.7</v>
      </c>
      <c r="N91" s="9" t="s">
        <v>50</v>
      </c>
      <c r="O91" s="9" t="s">
        <v>141</v>
      </c>
      <c r="P91" s="9" t="s">
        <v>51</v>
      </c>
      <c r="Q91" s="34">
        <v>2.13</v>
      </c>
      <c r="R91" s="34">
        <v>0</v>
      </c>
      <c r="S91" s="36">
        <f t="shared" si="12"/>
        <v>54.354000000000006</v>
      </c>
      <c r="T91" s="37">
        <f t="shared" si="13"/>
        <v>72.549000000000007</v>
      </c>
      <c r="U91" s="38">
        <f t="shared" si="14"/>
        <v>3.2244000000000002</v>
      </c>
      <c r="V91" s="9" t="str" cm="1">
        <f t="array" ref="V91">_xlfn.XLOOKUP(HsgLista[[#This Row],[Helyiség kategória kód]], _KatKódok, Hasznos_e)</f>
        <v>Hasznos</v>
      </c>
      <c r="W91" s="55" t="str">
        <f t="shared" si="15"/>
        <v>50-es rúd</v>
      </c>
      <c r="X91" s="103">
        <f t="shared" si="16"/>
        <v>0.32999999999999963</v>
      </c>
      <c r="Y91" s="9" t="str" cm="1">
        <f t="array" ref="Y91">_xlfn.XLOOKUP(_xlfn.SINGLE(Burkolattípus), lábazat!$A$3:$A$17, _xlfn.XLOOKUP(_xlfn.SINGLE(Falburkolattípus), lábazat!$C$1:$U$1, lábazat!$C$3:$U$17))</f>
        <v>SZP1</v>
      </c>
      <c r="Z91" s="9"/>
      <c r="AA91" s="20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</row>
    <row r="92" spans="1:40">
      <c r="A92" s="32" t="str">
        <f>LEFT(ID)</f>
        <v>O</v>
      </c>
      <c r="B92" s="33">
        <f t="shared" si="10"/>
        <v>5</v>
      </c>
      <c r="C92" s="33">
        <f t="shared" si="11"/>
        <v>4</v>
      </c>
      <c r="D92" s="9" t="s">
        <v>153</v>
      </c>
      <c r="E92" s="9" t="s">
        <v>156</v>
      </c>
      <c r="F92" s="9" t="s">
        <v>145</v>
      </c>
      <c r="G92" s="9" t="s">
        <v>146</v>
      </c>
      <c r="H92" s="9" t="s">
        <v>158</v>
      </c>
      <c r="I92" s="9" t="s">
        <v>148</v>
      </c>
      <c r="J92" s="34">
        <v>22.24</v>
      </c>
      <c r="K92" s="35">
        <v>20.32</v>
      </c>
      <c r="L92" s="35">
        <v>3.03</v>
      </c>
      <c r="M92" s="35">
        <v>2.7</v>
      </c>
      <c r="N92" s="9" t="s">
        <v>50</v>
      </c>
      <c r="O92" s="9" t="s">
        <v>141</v>
      </c>
      <c r="P92" s="9" t="s">
        <v>51</v>
      </c>
      <c r="Q92" s="34">
        <v>6.75</v>
      </c>
      <c r="R92" s="34">
        <v>0</v>
      </c>
      <c r="S92" s="36">
        <f t="shared" si="12"/>
        <v>48.114000000000004</v>
      </c>
      <c r="T92" s="37">
        <f t="shared" si="13"/>
        <v>60.048000000000002</v>
      </c>
      <c r="U92" s="38">
        <f t="shared" si="14"/>
        <v>2.6688000000000001</v>
      </c>
      <c r="V92" s="9" t="str" cm="1">
        <f t="array" ref="V92">_xlfn.XLOOKUP(HsgLista[[#This Row],[Helyiség kategória kód]], _KatKódok, Hasznos_e)</f>
        <v>Hasznos</v>
      </c>
      <c r="W92" s="55" t="str">
        <f t="shared" si="15"/>
        <v>50-es rúd</v>
      </c>
      <c r="X92" s="103">
        <f t="shared" si="16"/>
        <v>0.32999999999999963</v>
      </c>
      <c r="Y92" s="9" t="str" cm="1">
        <f t="array" ref="Y92">_xlfn.XLOOKUP(_xlfn.SINGLE(Burkolattípus), lábazat!$A$3:$A$17, _xlfn.XLOOKUP(_xlfn.SINGLE(Falburkolattípus), lábazat!$C$1:$U$1, lábazat!$C$3:$U$17))</f>
        <v>SZP1</v>
      </c>
      <c r="Z92" s="9"/>
      <c r="AA92" s="20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</row>
    <row r="93" spans="1:40">
      <c r="A93" s="32" t="str">
        <f>LEFT(ID)</f>
        <v>O</v>
      </c>
      <c r="B93" s="33">
        <f t="shared" si="10"/>
        <v>5</v>
      </c>
      <c r="C93" s="33">
        <f t="shared" si="11"/>
        <v>4</v>
      </c>
      <c r="D93" s="9" t="s">
        <v>153</v>
      </c>
      <c r="E93" s="9" t="s">
        <v>157</v>
      </c>
      <c r="F93" s="9" t="s">
        <v>145</v>
      </c>
      <c r="G93" s="9" t="s">
        <v>146</v>
      </c>
      <c r="H93" s="9" t="s">
        <v>158</v>
      </c>
      <c r="I93" s="9" t="s">
        <v>148</v>
      </c>
      <c r="J93" s="34">
        <v>20.260000000000002</v>
      </c>
      <c r="K93" s="35">
        <v>18.690000000000001</v>
      </c>
      <c r="L93" s="35">
        <v>3.03</v>
      </c>
      <c r="M93" s="35">
        <v>2.7</v>
      </c>
      <c r="N93" s="9" t="s">
        <v>50</v>
      </c>
      <c r="O93" s="9" t="s">
        <v>141</v>
      </c>
      <c r="P93" s="9" t="s">
        <v>51</v>
      </c>
      <c r="Q93" s="34">
        <v>2.13</v>
      </c>
      <c r="R93" s="34">
        <v>0</v>
      </c>
      <c r="S93" s="36">
        <f t="shared" si="12"/>
        <v>48.333000000000006</v>
      </c>
      <c r="T93" s="37">
        <f t="shared" si="13"/>
        <v>54.702000000000005</v>
      </c>
      <c r="U93" s="38">
        <f t="shared" si="14"/>
        <v>2.4312</v>
      </c>
      <c r="V93" s="9" t="str" cm="1">
        <f t="array" ref="V93">_xlfn.XLOOKUP(HsgLista[[#This Row],[Helyiség kategória kód]], _KatKódok, Hasznos_e)</f>
        <v>Hasznos</v>
      </c>
      <c r="W93" s="55" t="str">
        <f t="shared" si="15"/>
        <v>50-es rúd</v>
      </c>
      <c r="X93" s="103">
        <f t="shared" si="16"/>
        <v>0.32999999999999963</v>
      </c>
      <c r="Y93" s="9" t="str" cm="1">
        <f t="array" ref="Y93">_xlfn.XLOOKUP(_xlfn.SINGLE(Burkolattípus), lábazat!$A$3:$A$17, _xlfn.XLOOKUP(_xlfn.SINGLE(Falburkolattípus), lábazat!$C$1:$U$1, lábazat!$C$3:$U$17))</f>
        <v>SZP1</v>
      </c>
      <c r="Z93" s="9"/>
      <c r="AA93" s="20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</row>
    <row r="94" spans="1:40">
      <c r="A94" s="32" t="str">
        <f>LEFT(ID)</f>
        <v>O</v>
      </c>
      <c r="B94" s="33">
        <f t="shared" si="10"/>
        <v>5</v>
      </c>
      <c r="C94" s="33">
        <f t="shared" si="11"/>
        <v>6</v>
      </c>
      <c r="D94" s="9" t="s">
        <v>159</v>
      </c>
      <c r="E94" s="9" t="s">
        <v>151</v>
      </c>
      <c r="F94" s="9" t="s">
        <v>145</v>
      </c>
      <c r="G94" s="9" t="s">
        <v>146</v>
      </c>
      <c r="H94" s="9" t="s">
        <v>147</v>
      </c>
      <c r="I94" s="9" t="s">
        <v>148</v>
      </c>
      <c r="J94" s="34">
        <v>28.7</v>
      </c>
      <c r="K94" s="35">
        <v>23.18</v>
      </c>
      <c r="L94" s="35">
        <v>3.03</v>
      </c>
      <c r="M94" s="35">
        <v>2.7</v>
      </c>
      <c r="N94" s="9" t="s">
        <v>50</v>
      </c>
      <c r="O94" s="9" t="s">
        <v>141</v>
      </c>
      <c r="P94" s="9" t="s">
        <v>51</v>
      </c>
      <c r="Q94" s="34">
        <v>2.13</v>
      </c>
      <c r="R94" s="34">
        <v>24.72</v>
      </c>
      <c r="S94" s="36">
        <f t="shared" si="12"/>
        <v>35.736000000000004</v>
      </c>
      <c r="T94" s="37">
        <f t="shared" si="13"/>
        <v>77.490000000000009</v>
      </c>
      <c r="U94" s="38">
        <f t="shared" si="14"/>
        <v>3.444</v>
      </c>
      <c r="V94" s="9" t="str" cm="1">
        <f t="array" ref="V94">_xlfn.XLOOKUP(HsgLista[[#This Row],[Helyiség kategória kód]], _KatKódok, Hasznos_e)</f>
        <v>Hasznos</v>
      </c>
      <c r="W94" s="55" t="str">
        <f t="shared" si="15"/>
        <v>50-es rúd</v>
      </c>
      <c r="X94" s="103">
        <f t="shared" si="16"/>
        <v>0.32999999999999963</v>
      </c>
      <c r="Y94" s="9" t="str" cm="1">
        <f t="array" ref="Y94">_xlfn.XLOOKUP(_xlfn.SINGLE(Burkolattípus), lábazat!$A$3:$A$17, _xlfn.XLOOKUP(_xlfn.SINGLE(Falburkolattípus), lábazat!$C$1:$U$1, lábazat!$C$3:$U$17))</f>
        <v>SZP1</v>
      </c>
      <c r="Z94" s="9"/>
      <c r="AA94" s="20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</row>
    <row r="95" spans="1:40">
      <c r="A95" s="32" t="str">
        <f>LEFT(ID)</f>
        <v>O</v>
      </c>
      <c r="B95" s="33">
        <f t="shared" si="10"/>
        <v>5</v>
      </c>
      <c r="C95" s="33">
        <f t="shared" si="11"/>
        <v>6</v>
      </c>
      <c r="D95" s="9" t="s">
        <v>159</v>
      </c>
      <c r="E95" s="9" t="s">
        <v>156</v>
      </c>
      <c r="F95" s="9" t="s">
        <v>145</v>
      </c>
      <c r="G95" s="9" t="s">
        <v>146</v>
      </c>
      <c r="H95" s="9" t="s">
        <v>147</v>
      </c>
      <c r="I95" s="9" t="s">
        <v>148</v>
      </c>
      <c r="J95" s="34">
        <v>28.09</v>
      </c>
      <c r="K95" s="35">
        <v>22.64</v>
      </c>
      <c r="L95" s="35">
        <v>3.03</v>
      </c>
      <c r="M95" s="35">
        <v>2.7</v>
      </c>
      <c r="N95" s="9" t="s">
        <v>50</v>
      </c>
      <c r="O95" s="9" t="s">
        <v>141</v>
      </c>
      <c r="P95" s="9" t="s">
        <v>51</v>
      </c>
      <c r="Q95" s="34">
        <v>6.75</v>
      </c>
      <c r="R95" s="34">
        <v>11.41</v>
      </c>
      <c r="S95" s="36">
        <f t="shared" si="12"/>
        <v>42.968000000000004</v>
      </c>
      <c r="T95" s="37">
        <f t="shared" si="13"/>
        <v>75.843000000000004</v>
      </c>
      <c r="U95" s="38">
        <f t="shared" si="14"/>
        <v>3.3708</v>
      </c>
      <c r="V95" s="9" t="str" cm="1">
        <f t="array" ref="V95">_xlfn.XLOOKUP(HsgLista[[#This Row],[Helyiség kategória kód]], _KatKódok, Hasznos_e)</f>
        <v>Hasznos</v>
      </c>
      <c r="W95" s="55" t="str">
        <f t="shared" si="15"/>
        <v>50-es rúd</v>
      </c>
      <c r="X95" s="103">
        <f t="shared" si="16"/>
        <v>0.32999999999999963</v>
      </c>
      <c r="Y95" s="9" t="str" cm="1">
        <f t="array" ref="Y95">_xlfn.XLOOKUP(_xlfn.SINGLE(Burkolattípus), lábazat!$A$3:$A$17, _xlfn.XLOOKUP(_xlfn.SINGLE(Falburkolattípus), lábazat!$C$1:$U$1, lábazat!$C$3:$U$17))</f>
        <v>SZP1</v>
      </c>
      <c r="Z95" s="9"/>
      <c r="AA95" s="20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</row>
    <row r="96" spans="1:40">
      <c r="A96" s="32" t="str">
        <f>LEFT(ID)</f>
        <v>O</v>
      </c>
      <c r="B96" s="33">
        <f t="shared" si="10"/>
        <v>5</v>
      </c>
      <c r="C96" s="33">
        <f t="shared" si="11"/>
        <v>7</v>
      </c>
      <c r="D96" s="9" t="s">
        <v>160</v>
      </c>
      <c r="E96" s="9" t="s">
        <v>151</v>
      </c>
      <c r="F96" s="9" t="s">
        <v>145</v>
      </c>
      <c r="G96" s="9" t="s">
        <v>146</v>
      </c>
      <c r="H96" s="9" t="s">
        <v>147</v>
      </c>
      <c r="I96" s="9" t="s">
        <v>148</v>
      </c>
      <c r="J96" s="34">
        <v>23.26</v>
      </c>
      <c r="K96" s="35">
        <v>21.79</v>
      </c>
      <c r="L96" s="35">
        <v>3.03</v>
      </c>
      <c r="M96" s="35">
        <v>2.7</v>
      </c>
      <c r="N96" s="9" t="s">
        <v>50</v>
      </c>
      <c r="O96" s="9" t="s">
        <v>141</v>
      </c>
      <c r="P96" s="9" t="s">
        <v>51</v>
      </c>
      <c r="Q96" s="34">
        <v>6.75</v>
      </c>
      <c r="R96" s="34">
        <v>5.52</v>
      </c>
      <c r="S96" s="36">
        <f t="shared" si="12"/>
        <v>46.563000000000002</v>
      </c>
      <c r="T96" s="37">
        <f t="shared" si="13"/>
        <v>62.802000000000007</v>
      </c>
      <c r="U96" s="38">
        <f t="shared" si="14"/>
        <v>2.7911999999999999</v>
      </c>
      <c r="V96" s="9" t="str" cm="1">
        <f t="array" ref="V96">_xlfn.XLOOKUP(HsgLista[[#This Row],[Helyiség kategória kód]], _KatKódok, Hasznos_e)</f>
        <v>Hasznos</v>
      </c>
      <c r="W96" s="55" t="str">
        <f t="shared" si="15"/>
        <v>50-es rúd</v>
      </c>
      <c r="X96" s="103">
        <f t="shared" si="16"/>
        <v>0.32999999999999963</v>
      </c>
      <c r="Y96" s="9" t="str" cm="1">
        <f t="array" ref="Y96">_xlfn.XLOOKUP(_xlfn.SINGLE(Burkolattípus), lábazat!$A$3:$A$17, _xlfn.XLOOKUP(_xlfn.SINGLE(Falburkolattípus), lábazat!$C$1:$U$1, lábazat!$C$3:$U$17))</f>
        <v>SZP1</v>
      </c>
      <c r="Z96" s="9"/>
      <c r="AA96" s="20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</row>
    <row r="97" spans="1:40">
      <c r="A97" s="32" t="str">
        <f>LEFT(ID)</f>
        <v>O</v>
      </c>
      <c r="B97" s="33">
        <f t="shared" si="10"/>
        <v>5</v>
      </c>
      <c r="C97" s="33">
        <f t="shared" si="11"/>
        <v>7</v>
      </c>
      <c r="D97" s="9" t="s">
        <v>160</v>
      </c>
      <c r="E97" s="9" t="s">
        <v>151</v>
      </c>
      <c r="F97" s="9" t="s">
        <v>145</v>
      </c>
      <c r="G97" s="9" t="s">
        <v>146</v>
      </c>
      <c r="H97" s="9" t="s">
        <v>147</v>
      </c>
      <c r="I97" s="9" t="s">
        <v>148</v>
      </c>
      <c r="J97" s="34">
        <v>21.6</v>
      </c>
      <c r="K97" s="35">
        <v>19.77</v>
      </c>
      <c r="L97" s="35">
        <v>3.03</v>
      </c>
      <c r="M97" s="35">
        <v>2.7</v>
      </c>
      <c r="N97" s="9" t="s">
        <v>50</v>
      </c>
      <c r="O97" s="9" t="s">
        <v>141</v>
      </c>
      <c r="P97" s="9" t="s">
        <v>51</v>
      </c>
      <c r="Q97" s="34">
        <v>6.75</v>
      </c>
      <c r="R97" s="34">
        <v>5.52</v>
      </c>
      <c r="S97" s="36">
        <f t="shared" si="12"/>
        <v>41.109000000000009</v>
      </c>
      <c r="T97" s="37">
        <f t="shared" si="13"/>
        <v>58.320000000000007</v>
      </c>
      <c r="U97" s="38">
        <f t="shared" si="14"/>
        <v>2.5920000000000005</v>
      </c>
      <c r="V97" s="9" t="str" cm="1">
        <f t="array" ref="V97">_xlfn.XLOOKUP(HsgLista[[#This Row],[Helyiség kategória kód]], _KatKódok, Hasznos_e)</f>
        <v>Hasznos</v>
      </c>
      <c r="W97" s="55" t="str">
        <f t="shared" si="15"/>
        <v>50-es rúd</v>
      </c>
      <c r="X97" s="103">
        <f t="shared" si="16"/>
        <v>0.32999999999999963</v>
      </c>
      <c r="Y97" s="9" t="str" cm="1">
        <f t="array" ref="Y97">_xlfn.XLOOKUP(_xlfn.SINGLE(Burkolattípus), lábazat!$A$3:$A$17, _xlfn.XLOOKUP(_xlfn.SINGLE(Falburkolattípus), lábazat!$C$1:$U$1, lábazat!$C$3:$U$17))</f>
        <v>SZP1</v>
      </c>
      <c r="Z97" s="9"/>
      <c r="AA97" s="20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</row>
    <row r="98" spans="1:40">
      <c r="A98" s="32" t="str">
        <f>LEFT(ID)</f>
        <v>O</v>
      </c>
      <c r="B98" s="33">
        <f t="shared" si="10"/>
        <v>5</v>
      </c>
      <c r="C98" s="33">
        <f t="shared" si="11"/>
        <v>7</v>
      </c>
      <c r="D98" s="9" t="s">
        <v>160</v>
      </c>
      <c r="E98" s="9" t="s">
        <v>151</v>
      </c>
      <c r="F98" s="9" t="s">
        <v>145</v>
      </c>
      <c r="G98" s="9" t="s">
        <v>146</v>
      </c>
      <c r="H98" s="9" t="s">
        <v>147</v>
      </c>
      <c r="I98" s="9" t="s">
        <v>148</v>
      </c>
      <c r="J98" s="34">
        <v>19.68</v>
      </c>
      <c r="K98" s="35">
        <v>18.63</v>
      </c>
      <c r="L98" s="35">
        <v>3.03</v>
      </c>
      <c r="M98" s="35">
        <v>2.7</v>
      </c>
      <c r="N98" s="9" t="s">
        <v>50</v>
      </c>
      <c r="O98" s="9" t="s">
        <v>141</v>
      </c>
      <c r="P98" s="9" t="s">
        <v>51</v>
      </c>
      <c r="Q98" s="34">
        <v>4.25</v>
      </c>
      <c r="R98" s="34">
        <v>5.52</v>
      </c>
      <c r="S98" s="36">
        <f t="shared" si="12"/>
        <v>40.531000000000006</v>
      </c>
      <c r="T98" s="37">
        <f t="shared" si="13"/>
        <v>53.136000000000003</v>
      </c>
      <c r="U98" s="38">
        <f t="shared" si="14"/>
        <v>2.3616000000000001</v>
      </c>
      <c r="V98" s="9" t="str" cm="1">
        <f t="array" ref="V98">_xlfn.XLOOKUP(HsgLista[[#This Row],[Helyiség kategória kód]], _KatKódok, Hasznos_e)</f>
        <v>Hasznos</v>
      </c>
      <c r="W98" s="55" t="str">
        <f t="shared" si="15"/>
        <v>50-es rúd</v>
      </c>
      <c r="X98" s="103">
        <f t="shared" si="16"/>
        <v>0.32999999999999963</v>
      </c>
      <c r="Y98" s="9" t="str" cm="1">
        <f t="array" ref="Y98">_xlfn.XLOOKUP(_xlfn.SINGLE(Burkolattípus), lábazat!$A$3:$A$17, _xlfn.XLOOKUP(_xlfn.SINGLE(Falburkolattípus), lábazat!$C$1:$U$1, lábazat!$C$3:$U$17))</f>
        <v>SZP1</v>
      </c>
      <c r="Z98" s="9"/>
      <c r="AA98" s="20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</row>
    <row r="99" spans="1:40">
      <c r="A99" s="32" t="str">
        <f>LEFT(ID)</f>
        <v>O</v>
      </c>
      <c r="B99" s="33">
        <f t="shared" si="10"/>
        <v>5</v>
      </c>
      <c r="C99" s="33">
        <f t="shared" si="11"/>
        <v>7</v>
      </c>
      <c r="D99" s="9" t="s">
        <v>160</v>
      </c>
      <c r="E99" s="9" t="s">
        <v>151</v>
      </c>
      <c r="F99" s="9" t="s">
        <v>145</v>
      </c>
      <c r="G99" s="9" t="s">
        <v>146</v>
      </c>
      <c r="H99" s="9" t="s">
        <v>147</v>
      </c>
      <c r="I99" s="9" t="s">
        <v>148</v>
      </c>
      <c r="J99" s="34">
        <v>17.71</v>
      </c>
      <c r="K99" s="35">
        <v>18.309999999999999</v>
      </c>
      <c r="L99" s="35">
        <v>3.03</v>
      </c>
      <c r="M99" s="35">
        <v>2.7</v>
      </c>
      <c r="N99" s="9" t="s">
        <v>50</v>
      </c>
      <c r="O99" s="9" t="s">
        <v>141</v>
      </c>
      <c r="P99" s="9" t="s">
        <v>51</v>
      </c>
      <c r="Q99" s="34">
        <v>4.63</v>
      </c>
      <c r="R99" s="34">
        <v>5.52</v>
      </c>
      <c r="S99" s="36">
        <f t="shared" si="12"/>
        <v>39.286999999999992</v>
      </c>
      <c r="T99" s="37">
        <f t="shared" si="13"/>
        <v>47.817000000000007</v>
      </c>
      <c r="U99" s="38">
        <f t="shared" si="14"/>
        <v>2.1252</v>
      </c>
      <c r="V99" s="9" t="str" cm="1">
        <f t="array" ref="V99">_xlfn.XLOOKUP(HsgLista[[#This Row],[Helyiség kategória kód]], _KatKódok, Hasznos_e)</f>
        <v>Hasznos</v>
      </c>
      <c r="W99" s="55" t="str">
        <f t="shared" si="15"/>
        <v>50-es rúd</v>
      </c>
      <c r="X99" s="103">
        <f t="shared" si="16"/>
        <v>0.32999999999999963</v>
      </c>
      <c r="Y99" s="9" t="str" cm="1">
        <f t="array" ref="Y99">_xlfn.XLOOKUP(_xlfn.SINGLE(Burkolattípus), lábazat!$A$3:$A$17, _xlfn.XLOOKUP(_xlfn.SINGLE(Falburkolattípus), lábazat!$C$1:$U$1, lábazat!$C$3:$U$17))</f>
        <v>SZP1</v>
      </c>
      <c r="Z99" s="9"/>
      <c r="AA99" s="20"/>
      <c r="AB99" s="39"/>
      <c r="AE99" s="9"/>
      <c r="AF99" s="9"/>
      <c r="AN99" s="41"/>
    </row>
    <row r="100" spans="1:40">
      <c r="A100" s="32" t="str">
        <f>LEFT(ID)</f>
        <v>O</v>
      </c>
      <c r="B100" s="33">
        <f t="shared" si="10"/>
        <v>5</v>
      </c>
      <c r="C100" s="33">
        <f t="shared" si="11"/>
        <v>7</v>
      </c>
      <c r="D100" s="9" t="s">
        <v>160</v>
      </c>
      <c r="E100" s="9" t="s">
        <v>151</v>
      </c>
      <c r="F100" s="9" t="s">
        <v>145</v>
      </c>
      <c r="G100" s="9" t="s">
        <v>146</v>
      </c>
      <c r="H100" s="9" t="s">
        <v>152</v>
      </c>
      <c r="I100" s="9" t="s">
        <v>148</v>
      </c>
      <c r="J100" s="34">
        <v>23.55</v>
      </c>
      <c r="K100" s="35">
        <v>20.8</v>
      </c>
      <c r="L100" s="35">
        <v>3.03</v>
      </c>
      <c r="M100" s="35">
        <v>2.7</v>
      </c>
      <c r="N100" s="9" t="s">
        <v>50</v>
      </c>
      <c r="O100" s="9" t="s">
        <v>141</v>
      </c>
      <c r="P100" s="9" t="s">
        <v>51</v>
      </c>
      <c r="Q100" s="34">
        <v>2.13</v>
      </c>
      <c r="R100" s="34">
        <v>5.52</v>
      </c>
      <c r="S100" s="36">
        <f t="shared" si="12"/>
        <v>48.510000000000005</v>
      </c>
      <c r="T100" s="37">
        <f t="shared" si="13"/>
        <v>63.585000000000008</v>
      </c>
      <c r="U100" s="38">
        <f t="shared" si="14"/>
        <v>2.8260000000000001</v>
      </c>
      <c r="V100" s="9" t="str" cm="1">
        <f t="array" ref="V100">_xlfn.XLOOKUP(HsgLista[[#This Row],[Helyiség kategória kód]], _KatKódok, Hasznos_e)</f>
        <v>Hasznos</v>
      </c>
      <c r="W100" s="55" t="str">
        <f t="shared" si="15"/>
        <v>50-es rúd</v>
      </c>
      <c r="X100" s="103">
        <f t="shared" si="16"/>
        <v>0.32999999999999963</v>
      </c>
      <c r="Y100" s="9" t="str" cm="1">
        <f t="array" ref="Y100">_xlfn.XLOOKUP(_xlfn.SINGLE(Burkolattípus), lábazat!$A$3:$A$17, _xlfn.XLOOKUP(_xlfn.SINGLE(Falburkolattípus), lábazat!$C$1:$U$1, lábazat!$C$3:$U$17))</f>
        <v>SZP1</v>
      </c>
      <c r="Z100" s="9"/>
      <c r="AA100" s="20"/>
      <c r="AB100" s="39"/>
      <c r="AE100" s="9"/>
      <c r="AF100" s="9"/>
    </row>
    <row r="101" spans="1:40">
      <c r="A101" s="32" t="str">
        <f>LEFT(ID)</f>
        <v>O</v>
      </c>
      <c r="B101" s="33">
        <f t="shared" si="10"/>
        <v>5</v>
      </c>
      <c r="C101" s="33">
        <f t="shared" si="11"/>
        <v>7</v>
      </c>
      <c r="D101" s="9" t="s">
        <v>160</v>
      </c>
      <c r="E101" s="9" t="s">
        <v>156</v>
      </c>
      <c r="F101" s="9" t="s">
        <v>145</v>
      </c>
      <c r="G101" s="9" t="s">
        <v>146</v>
      </c>
      <c r="H101" s="9" t="s">
        <v>152</v>
      </c>
      <c r="I101" s="9" t="s">
        <v>148</v>
      </c>
      <c r="J101" s="34">
        <v>21.14</v>
      </c>
      <c r="K101" s="35">
        <v>21.49</v>
      </c>
      <c r="L101" s="35">
        <v>3.03</v>
      </c>
      <c r="M101" s="35">
        <v>2.7</v>
      </c>
      <c r="N101" s="9" t="s">
        <v>50</v>
      </c>
      <c r="O101" s="9" t="s">
        <v>141</v>
      </c>
      <c r="P101" s="9" t="s">
        <v>51</v>
      </c>
      <c r="Q101" s="34">
        <v>6.75</v>
      </c>
      <c r="R101" s="34">
        <v>5.52</v>
      </c>
      <c r="S101" s="36">
        <f t="shared" si="12"/>
        <v>45.753</v>
      </c>
      <c r="T101" s="37">
        <f t="shared" si="13"/>
        <v>57.078000000000003</v>
      </c>
      <c r="U101" s="38">
        <f t="shared" si="14"/>
        <v>2.5367999999999999</v>
      </c>
      <c r="V101" s="9" t="str" cm="1">
        <f t="array" ref="V101">_xlfn.XLOOKUP(HsgLista[[#This Row],[Helyiség kategória kód]], _KatKódok, Hasznos_e)</f>
        <v>Hasznos</v>
      </c>
      <c r="W101" s="55" t="str">
        <f t="shared" si="15"/>
        <v>50-es rúd</v>
      </c>
      <c r="X101" s="103">
        <f t="shared" si="16"/>
        <v>0.32999999999999963</v>
      </c>
      <c r="Y101" s="9" t="str" cm="1">
        <f t="array" ref="Y101">_xlfn.XLOOKUP(_xlfn.SINGLE(Burkolattípus), lábazat!$A$3:$A$17, _xlfn.XLOOKUP(_xlfn.SINGLE(Falburkolattípus), lábazat!$C$1:$U$1, lábazat!$C$3:$U$17))</f>
        <v>SZP1</v>
      </c>
      <c r="Z101" s="9"/>
      <c r="AA101" s="20"/>
      <c r="AB101" s="39"/>
      <c r="AE101" s="9"/>
      <c r="AF101" s="9"/>
    </row>
    <row r="102" spans="1:40">
      <c r="A102" s="32" t="str">
        <f>LEFT(ID)</f>
        <v>O</v>
      </c>
      <c r="B102" s="33">
        <f t="shared" si="10"/>
        <v>5</v>
      </c>
      <c r="C102" s="33">
        <f t="shared" si="11"/>
        <v>7</v>
      </c>
      <c r="D102" s="9" t="s">
        <v>160</v>
      </c>
      <c r="E102" s="9" t="s">
        <v>151</v>
      </c>
      <c r="F102" s="9" t="s">
        <v>145</v>
      </c>
      <c r="G102" s="9" t="s">
        <v>146</v>
      </c>
      <c r="H102" s="9" t="s">
        <v>152</v>
      </c>
      <c r="I102" s="9" t="s">
        <v>148</v>
      </c>
      <c r="J102" s="34">
        <v>19.45</v>
      </c>
      <c r="K102" s="35">
        <v>20.5</v>
      </c>
      <c r="L102" s="35">
        <v>3.03</v>
      </c>
      <c r="M102" s="35">
        <v>2.7</v>
      </c>
      <c r="N102" s="9" t="s">
        <v>50</v>
      </c>
      <c r="O102" s="9" t="s">
        <v>141</v>
      </c>
      <c r="P102" s="9" t="s">
        <v>51</v>
      </c>
      <c r="Q102" s="34">
        <v>2.13</v>
      </c>
      <c r="R102" s="34">
        <v>5.52</v>
      </c>
      <c r="S102" s="36">
        <f t="shared" si="12"/>
        <v>47.7</v>
      </c>
      <c r="T102" s="37">
        <f t="shared" si="13"/>
        <v>52.515000000000001</v>
      </c>
      <c r="U102" s="38">
        <f t="shared" si="14"/>
        <v>2.3339999999999996</v>
      </c>
      <c r="V102" s="9" t="str" cm="1">
        <f t="array" ref="V102">_xlfn.XLOOKUP(HsgLista[[#This Row],[Helyiség kategória kód]], _KatKódok, Hasznos_e)</f>
        <v>Hasznos</v>
      </c>
      <c r="W102" s="55" t="str">
        <f t="shared" si="15"/>
        <v>50-es rúd</v>
      </c>
      <c r="X102" s="103">
        <f t="shared" si="16"/>
        <v>0.32999999999999963</v>
      </c>
      <c r="Y102" s="9" t="str" cm="1">
        <f t="array" ref="Y102">_xlfn.XLOOKUP(_xlfn.SINGLE(Burkolattípus), lábazat!$A$3:$A$17, _xlfn.XLOOKUP(_xlfn.SINGLE(Falburkolattípus), lábazat!$C$1:$U$1, lábazat!$C$3:$U$17))</f>
        <v>SZP1</v>
      </c>
      <c r="Z102" s="9"/>
      <c r="AA102" s="20"/>
      <c r="AB102" s="39"/>
      <c r="AE102" s="9"/>
      <c r="AF102" s="9"/>
    </row>
    <row r="103" spans="1:40">
      <c r="A103" s="32" t="str">
        <f>LEFT(ID)</f>
        <v>O</v>
      </c>
      <c r="B103" s="33">
        <f t="shared" si="10"/>
        <v>5</v>
      </c>
      <c r="C103" s="33">
        <f t="shared" si="11"/>
        <v>8</v>
      </c>
      <c r="D103" s="9" t="s">
        <v>161</v>
      </c>
      <c r="E103" s="9" t="s">
        <v>56</v>
      </c>
      <c r="F103" s="9" t="s">
        <v>145</v>
      </c>
      <c r="G103" s="9" t="s">
        <v>146</v>
      </c>
      <c r="H103" s="9" t="s">
        <v>152</v>
      </c>
      <c r="I103" s="9" t="s">
        <v>148</v>
      </c>
      <c r="J103" s="34">
        <v>8.5</v>
      </c>
      <c r="K103" s="35">
        <v>11.77</v>
      </c>
      <c r="L103" s="35">
        <v>3.03</v>
      </c>
      <c r="M103" s="35">
        <v>2.7</v>
      </c>
      <c r="N103" s="9" t="s">
        <v>50</v>
      </c>
      <c r="O103" s="9" t="s">
        <v>60</v>
      </c>
      <c r="P103" s="9" t="s">
        <v>51</v>
      </c>
      <c r="Q103" s="34">
        <v>2.13</v>
      </c>
      <c r="R103" s="34">
        <v>0</v>
      </c>
      <c r="S103" s="36">
        <f t="shared" si="12"/>
        <v>29.649000000000001</v>
      </c>
      <c r="T103" s="37">
        <f t="shared" si="13"/>
        <v>22.950000000000003</v>
      </c>
      <c r="U103" s="38">
        <f t="shared" si="14"/>
        <v>1.02</v>
      </c>
      <c r="V103" s="9" t="str" cm="1">
        <f t="array" ref="V103">_xlfn.XLOOKUP(HsgLista[[#This Row],[Helyiség kategória kód]], _KatKódok, Hasznos_e)</f>
        <v>Hasznos</v>
      </c>
      <c r="W103" s="55" t="str">
        <f t="shared" si="15"/>
        <v>50-es rúd</v>
      </c>
      <c r="X103" s="103">
        <f t="shared" si="16"/>
        <v>0.32999999999999963</v>
      </c>
      <c r="Y103" s="9" t="str" cm="1">
        <f t="array" ref="Y103">_xlfn.XLOOKUP(_xlfn.SINGLE(Burkolattípus), lábazat!$A$3:$A$17, _xlfn.XLOOKUP(_xlfn.SINGLE(Falburkolattípus), lábazat!$C$1:$U$1, lábazat!$C$3:$U$17))</f>
        <v>GUMI</v>
      </c>
      <c r="Z103" s="9"/>
      <c r="AA103" s="20"/>
      <c r="AB103" s="39"/>
      <c r="AE103" s="9"/>
      <c r="AF103" s="9"/>
    </row>
    <row r="104" spans="1:40">
      <c r="A104" s="32" t="str">
        <f>LEFT(ID)</f>
        <v>O</v>
      </c>
      <c r="B104" s="33">
        <f t="shared" si="10"/>
        <v>5</v>
      </c>
      <c r="C104" s="33">
        <f t="shared" si="11"/>
        <v>8</v>
      </c>
      <c r="D104" s="9" t="s">
        <v>161</v>
      </c>
      <c r="E104" s="9" t="s">
        <v>162</v>
      </c>
      <c r="F104" s="9" t="s">
        <v>145</v>
      </c>
      <c r="G104" s="9" t="s">
        <v>146</v>
      </c>
      <c r="H104" s="9" t="s">
        <v>152</v>
      </c>
      <c r="I104" s="9" t="s">
        <v>148</v>
      </c>
      <c r="J104" s="34">
        <v>26.61</v>
      </c>
      <c r="K104" s="35">
        <v>22.64</v>
      </c>
      <c r="L104" s="35">
        <v>3.03</v>
      </c>
      <c r="M104" s="35">
        <v>2.7</v>
      </c>
      <c r="N104" s="9" t="s">
        <v>50</v>
      </c>
      <c r="O104" s="9" t="s">
        <v>141</v>
      </c>
      <c r="P104" s="9" t="s">
        <v>51</v>
      </c>
      <c r="Q104" s="34">
        <v>2.5</v>
      </c>
      <c r="R104" s="34">
        <v>5.52</v>
      </c>
      <c r="S104" s="36">
        <f t="shared" si="12"/>
        <v>53.108000000000004</v>
      </c>
      <c r="T104" s="37">
        <f t="shared" si="13"/>
        <v>71.847000000000008</v>
      </c>
      <c r="U104" s="38">
        <f t="shared" si="14"/>
        <v>3.1932</v>
      </c>
      <c r="V104" s="9" t="str" cm="1">
        <f t="array" ref="V104">_xlfn.XLOOKUP(HsgLista[[#This Row],[Helyiség kategória kód]], _KatKódok, Hasznos_e)</f>
        <v>Hasznos</v>
      </c>
      <c r="W104" s="55" t="str">
        <f t="shared" si="15"/>
        <v>50-es rúd</v>
      </c>
      <c r="X104" s="103">
        <f t="shared" si="16"/>
        <v>0.32999999999999963</v>
      </c>
      <c r="Y104" s="9" t="str" cm="1">
        <f t="array" ref="Y104">_xlfn.XLOOKUP(_xlfn.SINGLE(Burkolattípus), lábazat!$A$3:$A$17, _xlfn.XLOOKUP(_xlfn.SINGLE(Falburkolattípus), lábazat!$C$1:$U$1, lábazat!$C$3:$U$17))</f>
        <v>SZP1</v>
      </c>
      <c r="Z104" s="9"/>
      <c r="AA104" s="20"/>
      <c r="AB104" s="39"/>
      <c r="AE104" s="9"/>
      <c r="AF104" s="9"/>
    </row>
    <row r="105" spans="1:40">
      <c r="A105" s="32" t="str">
        <f>LEFT(ID)</f>
        <v>O</v>
      </c>
      <c r="B105" s="33">
        <f t="shared" si="10"/>
        <v>5</v>
      </c>
      <c r="C105" s="33">
        <f t="shared" si="11"/>
        <v>8</v>
      </c>
      <c r="D105" s="9" t="s">
        <v>161</v>
      </c>
      <c r="E105" s="9" t="s">
        <v>162</v>
      </c>
      <c r="F105" s="9" t="s">
        <v>145</v>
      </c>
      <c r="G105" s="9" t="s">
        <v>146</v>
      </c>
      <c r="H105" s="9" t="s">
        <v>152</v>
      </c>
      <c r="I105" s="9" t="s">
        <v>148</v>
      </c>
      <c r="J105" s="34">
        <v>17.07</v>
      </c>
      <c r="K105" s="35">
        <v>18.079999999999998</v>
      </c>
      <c r="L105" s="35">
        <v>3.03</v>
      </c>
      <c r="M105" s="35">
        <v>2.7</v>
      </c>
      <c r="N105" s="9" t="s">
        <v>50</v>
      </c>
      <c r="O105" s="9" t="s">
        <v>141</v>
      </c>
      <c r="P105" s="9" t="s">
        <v>51</v>
      </c>
      <c r="Q105" s="34">
        <v>2.5</v>
      </c>
      <c r="R105" s="34">
        <v>0</v>
      </c>
      <c r="S105" s="36">
        <f t="shared" si="12"/>
        <v>46.315999999999995</v>
      </c>
      <c r="T105" s="37">
        <f t="shared" si="13"/>
        <v>46.089000000000006</v>
      </c>
      <c r="U105" s="38">
        <f t="shared" si="14"/>
        <v>2.0484</v>
      </c>
      <c r="V105" s="9" t="str" cm="1">
        <f t="array" ref="V105">_xlfn.XLOOKUP(HsgLista[[#This Row],[Helyiség kategória kód]], _KatKódok, Hasznos_e)</f>
        <v>Hasznos</v>
      </c>
      <c r="W105" s="55" t="str">
        <f t="shared" si="15"/>
        <v>50-es rúd</v>
      </c>
      <c r="X105" s="103">
        <f t="shared" si="16"/>
        <v>0.32999999999999963</v>
      </c>
      <c r="Y105" s="9" t="str" cm="1">
        <f t="array" ref="Y105">_xlfn.XLOOKUP(_xlfn.SINGLE(Burkolattípus), lábazat!$A$3:$A$17, _xlfn.XLOOKUP(_xlfn.SINGLE(Falburkolattípus), lábazat!$C$1:$U$1, lábazat!$C$3:$U$17))</f>
        <v>SZP1</v>
      </c>
      <c r="Z105" s="9"/>
      <c r="AA105" s="20"/>
      <c r="AB105" s="39"/>
      <c r="AE105" s="9"/>
      <c r="AF105" s="9"/>
    </row>
    <row r="106" spans="1:40">
      <c r="A106" s="32" t="str">
        <f>LEFT(ID)</f>
        <v>O</v>
      </c>
      <c r="B106" s="33">
        <f t="shared" si="10"/>
        <v>5</v>
      </c>
      <c r="C106" s="33">
        <f t="shared" si="11"/>
        <v>8</v>
      </c>
      <c r="D106" s="9" t="s">
        <v>161</v>
      </c>
      <c r="E106" s="9" t="s">
        <v>162</v>
      </c>
      <c r="F106" s="9" t="s">
        <v>145</v>
      </c>
      <c r="G106" s="9" t="s">
        <v>146</v>
      </c>
      <c r="H106" s="9" t="s">
        <v>152</v>
      </c>
      <c r="I106" s="9" t="s">
        <v>148</v>
      </c>
      <c r="J106" s="34">
        <v>20.53</v>
      </c>
      <c r="K106" s="35">
        <v>21.01</v>
      </c>
      <c r="L106" s="35">
        <v>3.03</v>
      </c>
      <c r="M106" s="35">
        <v>2.7</v>
      </c>
      <c r="N106" s="9" t="s">
        <v>50</v>
      </c>
      <c r="O106" s="9" t="s">
        <v>141</v>
      </c>
      <c r="P106" s="9" t="s">
        <v>51</v>
      </c>
      <c r="Q106" s="34">
        <v>2.5</v>
      </c>
      <c r="R106" s="34">
        <v>0</v>
      </c>
      <c r="S106" s="36">
        <f t="shared" si="12"/>
        <v>54.227000000000011</v>
      </c>
      <c r="T106" s="37">
        <f t="shared" si="13"/>
        <v>55.431000000000004</v>
      </c>
      <c r="U106" s="38">
        <f t="shared" si="14"/>
        <v>2.4636</v>
      </c>
      <c r="V106" s="9" t="str" cm="1">
        <f t="array" ref="V106">_xlfn.XLOOKUP(HsgLista[[#This Row],[Helyiség kategória kód]], _KatKódok, Hasznos_e)</f>
        <v>Hasznos</v>
      </c>
      <c r="W106" s="55" t="str">
        <f t="shared" si="15"/>
        <v>50-es rúd</v>
      </c>
      <c r="X106" s="103">
        <f t="shared" si="16"/>
        <v>0.32999999999999963</v>
      </c>
      <c r="Y106" s="9" t="str" cm="1">
        <f t="array" ref="Y106">_xlfn.XLOOKUP(_xlfn.SINGLE(Burkolattípus), lábazat!$A$3:$A$17, _xlfn.XLOOKUP(_xlfn.SINGLE(Falburkolattípus), lábazat!$C$1:$U$1, lábazat!$C$3:$U$17))</f>
        <v>SZP1</v>
      </c>
      <c r="Z106" s="9"/>
      <c r="AA106" s="20"/>
      <c r="AB106" s="39"/>
      <c r="AE106" s="9"/>
      <c r="AF106" s="9"/>
    </row>
    <row r="107" spans="1:40">
      <c r="A107" s="32" t="str">
        <f>LEFT(ID)</f>
        <v>O</v>
      </c>
      <c r="B107" s="33">
        <f t="shared" si="10"/>
        <v>5</v>
      </c>
      <c r="C107" s="33">
        <f t="shared" si="11"/>
        <v>8</v>
      </c>
      <c r="D107" s="9" t="s">
        <v>161</v>
      </c>
      <c r="E107" s="9" t="s">
        <v>151</v>
      </c>
      <c r="F107" s="9" t="s">
        <v>145</v>
      </c>
      <c r="G107" s="9" t="s">
        <v>146</v>
      </c>
      <c r="H107" s="9" t="s">
        <v>152</v>
      </c>
      <c r="I107" s="9" t="s">
        <v>148</v>
      </c>
      <c r="J107" s="34">
        <v>19.29</v>
      </c>
      <c r="K107" s="35">
        <v>18.88</v>
      </c>
      <c r="L107" s="35">
        <v>3.03</v>
      </c>
      <c r="M107" s="35">
        <v>2.7</v>
      </c>
      <c r="N107" s="9" t="s">
        <v>50</v>
      </c>
      <c r="O107" s="9" t="s">
        <v>141</v>
      </c>
      <c r="P107" s="9" t="s">
        <v>51</v>
      </c>
      <c r="Q107" s="34">
        <v>2.5</v>
      </c>
      <c r="R107" s="34">
        <v>0</v>
      </c>
      <c r="S107" s="36">
        <f t="shared" si="12"/>
        <v>48.475999999999999</v>
      </c>
      <c r="T107" s="37">
        <f t="shared" si="13"/>
        <v>52.082999999999998</v>
      </c>
      <c r="U107" s="38">
        <f t="shared" si="14"/>
        <v>2.3148</v>
      </c>
      <c r="V107" s="9" t="str" cm="1">
        <f t="array" ref="V107">_xlfn.XLOOKUP(HsgLista[[#This Row],[Helyiség kategória kód]], _KatKódok, Hasznos_e)</f>
        <v>Hasznos</v>
      </c>
      <c r="W107" s="55" t="str">
        <f t="shared" si="15"/>
        <v>50-es rúd</v>
      </c>
      <c r="X107" s="103">
        <f t="shared" si="16"/>
        <v>0.32999999999999963</v>
      </c>
      <c r="Y107" s="9" t="str" cm="1">
        <f t="array" ref="Y107">_xlfn.XLOOKUP(_xlfn.SINGLE(Burkolattípus), lábazat!$A$3:$A$17, _xlfn.XLOOKUP(_xlfn.SINGLE(Falburkolattípus), lábazat!$C$1:$U$1, lábazat!$C$3:$U$17))</f>
        <v>SZP1</v>
      </c>
      <c r="Z107" s="9"/>
      <c r="AA107" s="20"/>
      <c r="AB107" s="39"/>
      <c r="AE107" s="9"/>
      <c r="AF107" s="9"/>
    </row>
    <row r="108" spans="1:40">
      <c r="A108" s="32" t="str">
        <f>LEFT(ID)</f>
        <v>O</v>
      </c>
      <c r="B108" s="33">
        <f t="shared" si="10"/>
        <v>5</v>
      </c>
      <c r="C108" s="33">
        <f t="shared" si="11"/>
        <v>8</v>
      </c>
      <c r="D108" s="9" t="s">
        <v>161</v>
      </c>
      <c r="E108" s="9" t="s">
        <v>151</v>
      </c>
      <c r="F108" s="9" t="s">
        <v>145</v>
      </c>
      <c r="G108" s="9" t="s">
        <v>146</v>
      </c>
      <c r="H108" s="9" t="s">
        <v>152</v>
      </c>
      <c r="I108" s="9" t="s">
        <v>148</v>
      </c>
      <c r="J108" s="34">
        <v>16.87</v>
      </c>
      <c r="K108" s="35">
        <v>18.010000000000002</v>
      </c>
      <c r="L108" s="35">
        <v>3.03</v>
      </c>
      <c r="M108" s="35">
        <v>2.7</v>
      </c>
      <c r="N108" s="9" t="s">
        <v>50</v>
      </c>
      <c r="O108" s="9" t="s">
        <v>141</v>
      </c>
      <c r="P108" s="9" t="s">
        <v>51</v>
      </c>
      <c r="Q108" s="34">
        <v>2.5</v>
      </c>
      <c r="R108" s="34">
        <v>0</v>
      </c>
      <c r="S108" s="36">
        <f t="shared" si="12"/>
        <v>46.12700000000001</v>
      </c>
      <c r="T108" s="37">
        <f t="shared" si="13"/>
        <v>45.549000000000007</v>
      </c>
      <c r="U108" s="38">
        <f t="shared" si="14"/>
        <v>2.0244</v>
      </c>
      <c r="V108" s="9" t="str" cm="1">
        <f t="array" ref="V108">_xlfn.XLOOKUP(HsgLista[[#This Row],[Helyiség kategória kód]], _KatKódok, Hasznos_e)</f>
        <v>Hasznos</v>
      </c>
      <c r="W108" s="55" t="str">
        <f t="shared" si="15"/>
        <v>50-es rúd</v>
      </c>
      <c r="X108" s="103">
        <f t="shared" si="16"/>
        <v>0.32999999999999963</v>
      </c>
      <c r="Y108" s="9" t="str" cm="1">
        <f t="array" ref="Y108">_xlfn.XLOOKUP(_xlfn.SINGLE(Burkolattípus), lábazat!$A$3:$A$17, _xlfn.XLOOKUP(_xlfn.SINGLE(Falburkolattípus), lábazat!$C$1:$U$1, lábazat!$C$3:$U$17))</f>
        <v>SZP1</v>
      </c>
      <c r="Z108" s="9"/>
      <c r="AA108" s="20"/>
      <c r="AB108" s="39"/>
      <c r="AE108" s="9"/>
      <c r="AF108" s="9"/>
    </row>
    <row r="109" spans="1:40">
      <c r="A109" s="32" t="str">
        <f>LEFT(ID)</f>
        <v>O</v>
      </c>
      <c r="B109" s="33">
        <f t="shared" si="10"/>
        <v>5</v>
      </c>
      <c r="C109" s="33">
        <f t="shared" si="11"/>
        <v>8</v>
      </c>
      <c r="D109" s="9" t="s">
        <v>161</v>
      </c>
      <c r="E109" s="9" t="s">
        <v>151</v>
      </c>
      <c r="F109" s="9" t="s">
        <v>145</v>
      </c>
      <c r="G109" s="9" t="s">
        <v>146</v>
      </c>
      <c r="H109" s="9" t="s">
        <v>152</v>
      </c>
      <c r="I109" s="9" t="s">
        <v>148</v>
      </c>
      <c r="J109" s="34">
        <v>18.09</v>
      </c>
      <c r="K109" s="35">
        <v>18.45</v>
      </c>
      <c r="L109" s="35">
        <v>3.03</v>
      </c>
      <c r="M109" s="35">
        <v>2.7</v>
      </c>
      <c r="N109" s="9" t="s">
        <v>50</v>
      </c>
      <c r="O109" s="9" t="s">
        <v>141</v>
      </c>
      <c r="P109" s="9" t="s">
        <v>51</v>
      </c>
      <c r="Q109" s="34">
        <v>2.5</v>
      </c>
      <c r="R109" s="34">
        <v>0</v>
      </c>
      <c r="S109" s="36">
        <f t="shared" si="12"/>
        <v>47.315000000000005</v>
      </c>
      <c r="T109" s="37">
        <f t="shared" si="13"/>
        <v>48.843000000000004</v>
      </c>
      <c r="U109" s="38">
        <f t="shared" si="14"/>
        <v>2.1707999999999998</v>
      </c>
      <c r="V109" s="9" t="str" cm="1">
        <f t="array" ref="V109">_xlfn.XLOOKUP(HsgLista[[#This Row],[Helyiség kategória kód]], _KatKódok, Hasznos_e)</f>
        <v>Hasznos</v>
      </c>
      <c r="W109" s="55" t="str">
        <f t="shared" si="15"/>
        <v>50-es rúd</v>
      </c>
      <c r="X109" s="103">
        <f t="shared" si="16"/>
        <v>0.32999999999999963</v>
      </c>
      <c r="Y109" s="9" t="str" cm="1">
        <f t="array" ref="Y109">_xlfn.XLOOKUP(_xlfn.SINGLE(Burkolattípus), lábazat!$A$3:$A$17, _xlfn.XLOOKUP(_xlfn.SINGLE(Falburkolattípus), lábazat!$C$1:$U$1, lábazat!$C$3:$U$17))</f>
        <v>SZP1</v>
      </c>
      <c r="Z109" s="9"/>
      <c r="AA109" s="20"/>
      <c r="AB109" s="39"/>
      <c r="AE109" s="9"/>
      <c r="AF109" s="9"/>
    </row>
    <row r="110" spans="1:40">
      <c r="A110" s="32" t="str">
        <f>LEFT(ID)</f>
        <v>O</v>
      </c>
      <c r="B110" s="33">
        <f t="shared" si="10"/>
        <v>5</v>
      </c>
      <c r="C110" s="33">
        <f t="shared" si="11"/>
        <v>8</v>
      </c>
      <c r="D110" s="9" t="s">
        <v>161</v>
      </c>
      <c r="E110" s="9" t="s">
        <v>151</v>
      </c>
      <c r="F110" s="9" t="s">
        <v>145</v>
      </c>
      <c r="G110" s="9" t="s">
        <v>146</v>
      </c>
      <c r="H110" s="9" t="s">
        <v>152</v>
      </c>
      <c r="I110" s="9" t="s">
        <v>148</v>
      </c>
      <c r="J110" s="34">
        <v>18.09</v>
      </c>
      <c r="K110" s="35">
        <v>18.45</v>
      </c>
      <c r="L110" s="35">
        <v>3.03</v>
      </c>
      <c r="M110" s="35">
        <v>2.7</v>
      </c>
      <c r="N110" s="9" t="s">
        <v>50</v>
      </c>
      <c r="O110" s="9" t="s">
        <v>141</v>
      </c>
      <c r="P110" s="9" t="s">
        <v>51</v>
      </c>
      <c r="Q110" s="34">
        <v>2.5</v>
      </c>
      <c r="R110" s="34">
        <v>0</v>
      </c>
      <c r="S110" s="36">
        <f t="shared" si="12"/>
        <v>47.315000000000005</v>
      </c>
      <c r="T110" s="37">
        <f t="shared" si="13"/>
        <v>48.843000000000004</v>
      </c>
      <c r="U110" s="38">
        <f t="shared" si="14"/>
        <v>2.1707999999999998</v>
      </c>
      <c r="V110" s="9" t="str" cm="1">
        <f t="array" ref="V110">_xlfn.XLOOKUP(HsgLista[[#This Row],[Helyiség kategória kód]], _KatKódok, Hasznos_e)</f>
        <v>Hasznos</v>
      </c>
      <c r="W110" s="55" t="str">
        <f t="shared" si="15"/>
        <v>50-es rúd</v>
      </c>
      <c r="X110" s="103">
        <f t="shared" si="16"/>
        <v>0.32999999999999963</v>
      </c>
      <c r="Y110" s="9" t="str" cm="1">
        <f t="array" ref="Y110">_xlfn.XLOOKUP(_xlfn.SINGLE(Burkolattípus), lábazat!$A$3:$A$17, _xlfn.XLOOKUP(_xlfn.SINGLE(Falburkolattípus), lábazat!$C$1:$U$1, lábazat!$C$3:$U$17))</f>
        <v>SZP1</v>
      </c>
      <c r="Z110" s="9"/>
      <c r="AA110" s="20"/>
      <c r="AB110" s="39"/>
      <c r="AE110" s="9"/>
      <c r="AF110" s="9"/>
    </row>
    <row r="111" spans="1:40">
      <c r="A111" s="32" t="str">
        <f>LEFT(ID)</f>
        <v>O</v>
      </c>
      <c r="B111" s="33">
        <f t="shared" si="10"/>
        <v>5</v>
      </c>
      <c r="C111" s="33">
        <f t="shared" si="11"/>
        <v>9</v>
      </c>
      <c r="D111" s="9" t="s">
        <v>163</v>
      </c>
      <c r="E111" s="9" t="s">
        <v>164</v>
      </c>
      <c r="F111" s="9" t="s">
        <v>145</v>
      </c>
      <c r="G111" s="9" t="s">
        <v>146</v>
      </c>
      <c r="H111" s="9" t="s">
        <v>152</v>
      </c>
      <c r="I111" s="9" t="s">
        <v>148</v>
      </c>
      <c r="J111" s="34">
        <v>20.53</v>
      </c>
      <c r="K111" s="35">
        <v>21.01</v>
      </c>
      <c r="L111" s="35">
        <v>3.03</v>
      </c>
      <c r="M111" s="35">
        <v>2.7</v>
      </c>
      <c r="N111" s="9" t="s">
        <v>50</v>
      </c>
      <c r="O111" s="9" t="s">
        <v>141</v>
      </c>
      <c r="P111" s="9" t="s">
        <v>51</v>
      </c>
      <c r="Q111" s="34">
        <v>4.63</v>
      </c>
      <c r="R111" s="34">
        <v>0</v>
      </c>
      <c r="S111" s="36">
        <f t="shared" si="12"/>
        <v>52.097000000000008</v>
      </c>
      <c r="T111" s="37">
        <f t="shared" si="13"/>
        <v>55.431000000000004</v>
      </c>
      <c r="U111" s="38">
        <f t="shared" si="14"/>
        <v>2.4636</v>
      </c>
      <c r="V111" s="9" t="str" cm="1">
        <f t="array" ref="V111">_xlfn.XLOOKUP(HsgLista[[#This Row],[Helyiség kategória kód]], _KatKódok, Hasznos_e)</f>
        <v>Hasznos</v>
      </c>
      <c r="W111" s="55" t="str">
        <f t="shared" si="15"/>
        <v>50-es rúd</v>
      </c>
      <c r="X111" s="103">
        <f t="shared" si="16"/>
        <v>0.32999999999999963</v>
      </c>
      <c r="Y111" s="9" t="str" cm="1">
        <f t="array" ref="Y111">_xlfn.XLOOKUP(_xlfn.SINGLE(Burkolattípus), lábazat!$A$3:$A$17, _xlfn.XLOOKUP(_xlfn.SINGLE(Falburkolattípus), lábazat!$C$1:$U$1, lábazat!$C$3:$U$17))</f>
        <v>SZP1</v>
      </c>
      <c r="Z111" s="9"/>
      <c r="AA111" s="20"/>
      <c r="AB111" s="39"/>
      <c r="AE111" s="9"/>
      <c r="AF111" s="9"/>
    </row>
    <row r="112" spans="1:40">
      <c r="A112" s="32" t="str">
        <f>LEFT(ID)</f>
        <v>O</v>
      </c>
      <c r="B112" s="33">
        <f t="shared" si="10"/>
        <v>5</v>
      </c>
      <c r="C112" s="33">
        <f t="shared" si="11"/>
        <v>9</v>
      </c>
      <c r="D112" s="9" t="s">
        <v>163</v>
      </c>
      <c r="E112" s="9" t="s">
        <v>165</v>
      </c>
      <c r="F112" s="9" t="s">
        <v>145</v>
      </c>
      <c r="G112" s="9" t="s">
        <v>146</v>
      </c>
      <c r="H112" s="9" t="s">
        <v>152</v>
      </c>
      <c r="I112" s="9" t="s">
        <v>148</v>
      </c>
      <c r="J112" s="34">
        <v>17.07</v>
      </c>
      <c r="K112" s="35">
        <v>18.079999999999998</v>
      </c>
      <c r="L112" s="35">
        <v>3.03</v>
      </c>
      <c r="M112" s="35">
        <v>2.7</v>
      </c>
      <c r="N112" s="9" t="s">
        <v>50</v>
      </c>
      <c r="O112" s="9" t="s">
        <v>141</v>
      </c>
      <c r="P112" s="9" t="s">
        <v>51</v>
      </c>
      <c r="Q112" s="34">
        <v>2.13</v>
      </c>
      <c r="R112" s="34">
        <v>0</v>
      </c>
      <c r="S112" s="36">
        <f t="shared" si="12"/>
        <v>46.685999999999993</v>
      </c>
      <c r="T112" s="37">
        <f t="shared" si="13"/>
        <v>46.089000000000006</v>
      </c>
      <c r="U112" s="38">
        <f t="shared" si="14"/>
        <v>2.0484</v>
      </c>
      <c r="V112" s="9" t="str" cm="1">
        <f t="array" ref="V112">_xlfn.XLOOKUP(HsgLista[[#This Row],[Helyiség kategória kód]], _KatKódok, Hasznos_e)</f>
        <v>Hasznos</v>
      </c>
      <c r="W112" s="55" t="str">
        <f t="shared" si="15"/>
        <v>50-es rúd</v>
      </c>
      <c r="X112" s="103">
        <f t="shared" si="16"/>
        <v>0.32999999999999963</v>
      </c>
      <c r="Y112" s="9" t="str" cm="1">
        <f t="array" ref="Y112">_xlfn.XLOOKUP(_xlfn.SINGLE(Burkolattípus), lábazat!$A$3:$A$17, _xlfn.XLOOKUP(_xlfn.SINGLE(Falburkolattípus), lábazat!$C$1:$U$1, lábazat!$C$3:$U$17))</f>
        <v>SZP1</v>
      </c>
      <c r="Z112" s="9"/>
      <c r="AA112" s="20"/>
      <c r="AB112" s="39"/>
      <c r="AE112" s="9"/>
      <c r="AF112" s="9"/>
    </row>
    <row r="113" spans="1:32">
      <c r="A113" s="32" t="str">
        <f>LEFT(ID)</f>
        <v>O</v>
      </c>
      <c r="B113" s="33">
        <f t="shared" si="10"/>
        <v>6</v>
      </c>
      <c r="C113" s="33">
        <f t="shared" si="11"/>
        <v>2</v>
      </c>
      <c r="D113" s="9" t="s">
        <v>61</v>
      </c>
      <c r="E113" s="9" t="s">
        <v>151</v>
      </c>
      <c r="F113" s="9" t="s">
        <v>57</v>
      </c>
      <c r="G113" s="9" t="s">
        <v>58</v>
      </c>
      <c r="H113" s="9" t="s">
        <v>62</v>
      </c>
      <c r="I113" s="9" t="s">
        <v>148</v>
      </c>
      <c r="J113" s="34">
        <v>23.94</v>
      </c>
      <c r="K113" s="35">
        <v>22.9</v>
      </c>
      <c r="L113" s="35">
        <v>2.99</v>
      </c>
      <c r="M113" s="35">
        <v>2.7</v>
      </c>
      <c r="N113" s="9" t="s">
        <v>50</v>
      </c>
      <c r="O113" s="9" t="s">
        <v>141</v>
      </c>
      <c r="P113" s="9" t="s">
        <v>51</v>
      </c>
      <c r="Q113" s="34">
        <v>4.25</v>
      </c>
      <c r="R113" s="34">
        <v>0</v>
      </c>
      <c r="S113" s="36">
        <f t="shared" si="12"/>
        <v>57.58</v>
      </c>
      <c r="T113" s="37">
        <f t="shared" si="13"/>
        <v>64.638000000000005</v>
      </c>
      <c r="U113" s="38">
        <f t="shared" si="14"/>
        <v>2.8728000000000002</v>
      </c>
      <c r="V113" s="9" t="str" cm="1">
        <f t="array" ref="V113">_xlfn.XLOOKUP(HsgLista[[#This Row],[Helyiség kategória kód]], _KatKódok, Hasznos_e)</f>
        <v>Hasznos</v>
      </c>
      <c r="W113" s="55" t="str">
        <f t="shared" si="15"/>
        <v>50-es rúd</v>
      </c>
      <c r="X113" s="103">
        <f t="shared" si="16"/>
        <v>0.29000000000000004</v>
      </c>
      <c r="Y113" s="9" t="str" cm="1">
        <f t="array" ref="Y113">_xlfn.XLOOKUP(_xlfn.SINGLE(Burkolattípus), lábazat!$A$3:$A$17, _xlfn.XLOOKUP(_xlfn.SINGLE(Falburkolattípus), lábazat!$C$1:$U$1, lábazat!$C$3:$U$17))</f>
        <v>SZP1</v>
      </c>
      <c r="Z113" s="9"/>
      <c r="AA113" s="20"/>
      <c r="AB113" s="39"/>
      <c r="AE113" s="9"/>
      <c r="AF113" s="9"/>
    </row>
    <row r="114" spans="1:32">
      <c r="A114" s="32" t="str">
        <f>LEFT(ID)</f>
        <v>O</v>
      </c>
      <c r="B114" s="33">
        <f t="shared" si="10"/>
        <v>6</v>
      </c>
      <c r="C114" s="33">
        <f t="shared" si="11"/>
        <v>2</v>
      </c>
      <c r="D114" s="9" t="s">
        <v>61</v>
      </c>
      <c r="E114" s="9" t="s">
        <v>166</v>
      </c>
      <c r="F114" s="9" t="s">
        <v>57</v>
      </c>
      <c r="G114" s="9" t="s">
        <v>58</v>
      </c>
      <c r="H114" s="9" t="s">
        <v>62</v>
      </c>
      <c r="I114" s="9" t="s">
        <v>148</v>
      </c>
      <c r="J114" s="34">
        <v>13.32</v>
      </c>
      <c r="K114" s="35">
        <v>14.71</v>
      </c>
      <c r="L114" s="35">
        <v>2.99</v>
      </c>
      <c r="M114" s="35">
        <v>2.7</v>
      </c>
      <c r="N114" s="9" t="s">
        <v>50</v>
      </c>
      <c r="O114" s="9" t="s">
        <v>141</v>
      </c>
      <c r="P114" s="9" t="s">
        <v>51</v>
      </c>
      <c r="Q114" s="34">
        <v>4.63</v>
      </c>
      <c r="R114" s="34">
        <v>2.52</v>
      </c>
      <c r="S114" s="36">
        <f t="shared" si="12"/>
        <v>32.567</v>
      </c>
      <c r="T114" s="37">
        <f t="shared" si="13"/>
        <v>35.964000000000006</v>
      </c>
      <c r="U114" s="38">
        <f t="shared" si="14"/>
        <v>1.5984</v>
      </c>
      <c r="V114" s="9" t="str" cm="1">
        <f t="array" ref="V114">_xlfn.XLOOKUP(HsgLista[[#This Row],[Helyiség kategória kód]], _KatKódok, Hasznos_e)</f>
        <v>Hasznos</v>
      </c>
      <c r="W114" s="55" t="str">
        <f t="shared" si="15"/>
        <v>50-es rúd</v>
      </c>
      <c r="X114" s="103">
        <f t="shared" si="16"/>
        <v>0.29000000000000004</v>
      </c>
      <c r="Y114" s="9" t="str" cm="1">
        <f t="array" ref="Y114">_xlfn.XLOOKUP(_xlfn.SINGLE(Burkolattípus), lábazat!$A$3:$A$17, _xlfn.XLOOKUP(_xlfn.SINGLE(Falburkolattípus), lábazat!$C$1:$U$1, lábazat!$C$3:$U$17))</f>
        <v>SZP1</v>
      </c>
      <c r="Z114" s="9"/>
      <c r="AA114" s="20"/>
      <c r="AB114" s="39"/>
      <c r="AE114" s="9"/>
      <c r="AF114" s="9"/>
    </row>
    <row r="115" spans="1:32">
      <c r="A115" s="32" t="str">
        <f>LEFT(ID)</f>
        <v>O</v>
      </c>
      <c r="B115" s="33">
        <f t="shared" si="10"/>
        <v>6</v>
      </c>
      <c r="C115" s="33">
        <f t="shared" si="11"/>
        <v>2</v>
      </c>
      <c r="D115" s="9" t="s">
        <v>61</v>
      </c>
      <c r="E115" s="9" t="s">
        <v>151</v>
      </c>
      <c r="F115" s="9" t="s">
        <v>57</v>
      </c>
      <c r="G115" s="9" t="s">
        <v>58</v>
      </c>
      <c r="H115" s="9" t="s">
        <v>62</v>
      </c>
      <c r="I115" s="9" t="s">
        <v>148</v>
      </c>
      <c r="J115" s="34">
        <v>22.48</v>
      </c>
      <c r="K115" s="35">
        <v>20.37</v>
      </c>
      <c r="L115" s="35">
        <v>2.99</v>
      </c>
      <c r="M115" s="35">
        <v>2.7</v>
      </c>
      <c r="N115" s="9" t="s">
        <v>50</v>
      </c>
      <c r="O115" s="9" t="s">
        <v>141</v>
      </c>
      <c r="P115" s="9" t="s">
        <v>51</v>
      </c>
      <c r="Q115" s="34">
        <v>6.75</v>
      </c>
      <c r="R115" s="34">
        <v>0</v>
      </c>
      <c r="S115" s="36">
        <f t="shared" si="12"/>
        <v>48.249000000000009</v>
      </c>
      <c r="T115" s="37">
        <f t="shared" si="13"/>
        <v>60.696000000000005</v>
      </c>
      <c r="U115" s="38">
        <f t="shared" si="14"/>
        <v>2.6976</v>
      </c>
      <c r="V115" s="9" t="str" cm="1">
        <f t="array" ref="V115">_xlfn.XLOOKUP(HsgLista[[#This Row],[Helyiség kategória kód]], _KatKódok, Hasznos_e)</f>
        <v>Hasznos</v>
      </c>
      <c r="W115" s="55" t="str">
        <f t="shared" si="15"/>
        <v>50-es rúd</v>
      </c>
      <c r="X115" s="103">
        <f t="shared" si="16"/>
        <v>0.29000000000000004</v>
      </c>
      <c r="Y115" s="9" t="str" cm="1">
        <f t="array" ref="Y115">_xlfn.XLOOKUP(_xlfn.SINGLE(Burkolattípus), lábazat!$A$3:$A$17, _xlfn.XLOOKUP(_xlfn.SINGLE(Falburkolattípus), lábazat!$C$1:$U$1, lábazat!$C$3:$U$17))</f>
        <v>SZP1</v>
      </c>
      <c r="Z115" s="9"/>
      <c r="AA115" s="20"/>
      <c r="AB115" s="39"/>
      <c r="AE115" s="9"/>
      <c r="AF115" s="9"/>
    </row>
    <row r="116" spans="1:32">
      <c r="A116" s="32" t="str">
        <f>LEFT(ID)</f>
        <v>O</v>
      </c>
      <c r="B116" s="33">
        <f t="shared" si="10"/>
        <v>6</v>
      </c>
      <c r="C116" s="33">
        <f t="shared" si="11"/>
        <v>2</v>
      </c>
      <c r="D116" s="9" t="s">
        <v>61</v>
      </c>
      <c r="E116" s="9" t="s">
        <v>151</v>
      </c>
      <c r="F116" s="9" t="s">
        <v>57</v>
      </c>
      <c r="G116" s="9" t="s">
        <v>58</v>
      </c>
      <c r="H116" s="9" t="s">
        <v>167</v>
      </c>
      <c r="I116" s="9" t="s">
        <v>148</v>
      </c>
      <c r="J116" s="34">
        <v>21.3</v>
      </c>
      <c r="K116" s="35">
        <v>19.04</v>
      </c>
      <c r="L116" s="35">
        <v>2.99</v>
      </c>
      <c r="M116" s="35">
        <v>2.7</v>
      </c>
      <c r="N116" s="9" t="s">
        <v>50</v>
      </c>
      <c r="O116" s="9" t="s">
        <v>141</v>
      </c>
      <c r="P116" s="9" t="s">
        <v>51</v>
      </c>
      <c r="Q116" s="34">
        <v>6.75</v>
      </c>
      <c r="R116" s="34">
        <v>0</v>
      </c>
      <c r="S116" s="36">
        <f t="shared" si="12"/>
        <v>44.658000000000001</v>
      </c>
      <c r="T116" s="37">
        <f t="shared" si="13"/>
        <v>57.510000000000005</v>
      </c>
      <c r="U116" s="38">
        <f t="shared" si="14"/>
        <v>2.556</v>
      </c>
      <c r="V116" s="9" t="str" cm="1">
        <f t="array" ref="V116">_xlfn.XLOOKUP(HsgLista[[#This Row],[Helyiség kategória kód]], _KatKódok, Hasznos_e)</f>
        <v>Hasznos</v>
      </c>
      <c r="W116" s="55" t="str">
        <f t="shared" si="15"/>
        <v>50-es rúd</v>
      </c>
      <c r="X116" s="103">
        <f t="shared" si="16"/>
        <v>0.29000000000000004</v>
      </c>
      <c r="Y116" s="9" t="str" cm="1">
        <f t="array" ref="Y116">_xlfn.XLOOKUP(_xlfn.SINGLE(Burkolattípus), lábazat!$A$3:$A$17, _xlfn.XLOOKUP(_xlfn.SINGLE(Falburkolattípus), lábazat!$C$1:$U$1, lábazat!$C$3:$U$17))</f>
        <v>SZP1</v>
      </c>
      <c r="Z116" s="9"/>
      <c r="AA116" s="20"/>
      <c r="AB116" s="39"/>
      <c r="AE116" s="9"/>
      <c r="AF116" s="9"/>
    </row>
    <row r="117" spans="1:32">
      <c r="A117" s="32" t="str">
        <f>LEFT(ID)</f>
        <v>O</v>
      </c>
      <c r="B117" s="33">
        <f t="shared" si="10"/>
        <v>6</v>
      </c>
      <c r="C117" s="33">
        <f t="shared" si="11"/>
        <v>2</v>
      </c>
      <c r="D117" s="9" t="s">
        <v>61</v>
      </c>
      <c r="E117" s="9" t="s">
        <v>151</v>
      </c>
      <c r="F117" s="9" t="s">
        <v>57</v>
      </c>
      <c r="G117" s="9" t="s">
        <v>58</v>
      </c>
      <c r="H117" s="9" t="s">
        <v>167</v>
      </c>
      <c r="I117" s="9" t="s">
        <v>148</v>
      </c>
      <c r="J117" s="34">
        <v>21.29</v>
      </c>
      <c r="K117" s="35">
        <v>19.97</v>
      </c>
      <c r="L117" s="35">
        <v>2.99</v>
      </c>
      <c r="M117" s="35">
        <v>2.7</v>
      </c>
      <c r="N117" s="9" t="s">
        <v>50</v>
      </c>
      <c r="O117" s="9" t="s">
        <v>141</v>
      </c>
      <c r="P117" s="9" t="s">
        <v>51</v>
      </c>
      <c r="Q117" s="34">
        <v>6.75</v>
      </c>
      <c r="R117" s="34">
        <v>0</v>
      </c>
      <c r="S117" s="36">
        <f t="shared" si="12"/>
        <v>47.168999999999997</v>
      </c>
      <c r="T117" s="37">
        <f t="shared" si="13"/>
        <v>57.483000000000004</v>
      </c>
      <c r="U117" s="38">
        <f t="shared" si="14"/>
        <v>2.5547999999999997</v>
      </c>
      <c r="V117" s="9" t="str" cm="1">
        <f t="array" ref="V117">_xlfn.XLOOKUP(HsgLista[[#This Row],[Helyiség kategória kód]], _KatKódok, Hasznos_e)</f>
        <v>Hasznos</v>
      </c>
      <c r="W117" s="55" t="str">
        <f t="shared" si="15"/>
        <v>50-es rúd</v>
      </c>
      <c r="X117" s="103">
        <f t="shared" si="16"/>
        <v>0.29000000000000004</v>
      </c>
      <c r="Y117" s="9" t="str" cm="1">
        <f t="array" ref="Y117">_xlfn.XLOOKUP(_xlfn.SINGLE(Burkolattípus), lábazat!$A$3:$A$17, _xlfn.XLOOKUP(_xlfn.SINGLE(Falburkolattípus), lábazat!$C$1:$U$1, lábazat!$C$3:$U$17))</f>
        <v>SZP1</v>
      </c>
      <c r="Z117" s="9"/>
      <c r="AA117" s="20"/>
      <c r="AB117" s="39"/>
      <c r="AE117" s="9"/>
      <c r="AF117" s="9"/>
    </row>
    <row r="118" spans="1:32">
      <c r="A118" s="32" t="str">
        <f>LEFT(ID)</f>
        <v>O</v>
      </c>
      <c r="B118" s="33">
        <f t="shared" si="10"/>
        <v>6</v>
      </c>
      <c r="C118" s="33">
        <f t="shared" si="11"/>
        <v>3</v>
      </c>
      <c r="D118" s="9" t="s">
        <v>168</v>
      </c>
      <c r="E118" s="9" t="s">
        <v>151</v>
      </c>
      <c r="F118" s="9" t="s">
        <v>57</v>
      </c>
      <c r="G118" s="9" t="s">
        <v>58</v>
      </c>
      <c r="H118" s="9" t="s">
        <v>167</v>
      </c>
      <c r="I118" s="9" t="s">
        <v>148</v>
      </c>
      <c r="J118" s="34">
        <v>29.89</v>
      </c>
      <c r="K118" s="35">
        <v>21.94</v>
      </c>
      <c r="L118" s="35">
        <v>2.99</v>
      </c>
      <c r="M118" s="35">
        <v>2.7</v>
      </c>
      <c r="N118" s="9" t="s">
        <v>50</v>
      </c>
      <c r="O118" s="9" t="s">
        <v>141</v>
      </c>
      <c r="P118" s="9" t="s">
        <v>51</v>
      </c>
      <c r="Q118" s="34">
        <v>4.63</v>
      </c>
      <c r="R118" s="34">
        <v>0</v>
      </c>
      <c r="S118" s="36">
        <f t="shared" si="12"/>
        <v>54.608000000000004</v>
      </c>
      <c r="T118" s="37">
        <f t="shared" si="13"/>
        <v>80.703000000000003</v>
      </c>
      <c r="U118" s="38">
        <f t="shared" si="14"/>
        <v>3.5868000000000002</v>
      </c>
      <c r="V118" s="9" t="str" cm="1">
        <f t="array" ref="V118">_xlfn.XLOOKUP(HsgLista[[#This Row],[Helyiség kategória kód]], _KatKódok, Hasznos_e)</f>
        <v>Hasznos</v>
      </c>
      <c r="W118" s="55" t="str">
        <f t="shared" si="15"/>
        <v>50-es rúd</v>
      </c>
      <c r="X118" s="103">
        <f t="shared" si="16"/>
        <v>0.29000000000000004</v>
      </c>
      <c r="Y118" s="9" t="str" cm="1">
        <f t="array" ref="Y118">_xlfn.XLOOKUP(_xlfn.SINGLE(Burkolattípus), lábazat!$A$3:$A$17, _xlfn.XLOOKUP(_xlfn.SINGLE(Falburkolattípus), lábazat!$C$1:$U$1, lábazat!$C$3:$U$17))</f>
        <v>SZP1</v>
      </c>
      <c r="Z118" s="9"/>
      <c r="AA118" s="20"/>
      <c r="AB118" s="39"/>
      <c r="AE118" s="9"/>
      <c r="AF118" s="9"/>
    </row>
    <row r="119" spans="1:32">
      <c r="A119" s="32" t="str">
        <f>LEFT(ID)</f>
        <v>O</v>
      </c>
      <c r="B119" s="33">
        <f t="shared" si="10"/>
        <v>6</v>
      </c>
      <c r="C119" s="33">
        <f t="shared" si="11"/>
        <v>3</v>
      </c>
      <c r="D119" s="9" t="s">
        <v>168</v>
      </c>
      <c r="E119" s="9" t="s">
        <v>56</v>
      </c>
      <c r="F119" s="9" t="s">
        <v>57</v>
      </c>
      <c r="G119" s="9" t="s">
        <v>58</v>
      </c>
      <c r="H119" s="9" t="s">
        <v>167</v>
      </c>
      <c r="I119" s="9" t="s">
        <v>148</v>
      </c>
      <c r="J119" s="34">
        <v>12.48</v>
      </c>
      <c r="K119" s="35">
        <v>17.100000000000001</v>
      </c>
      <c r="L119" s="35">
        <v>2.99</v>
      </c>
      <c r="M119" s="35">
        <v>2.7</v>
      </c>
      <c r="N119" s="9" t="s">
        <v>50</v>
      </c>
      <c r="O119" s="9" t="s">
        <v>60</v>
      </c>
      <c r="P119" s="9" t="s">
        <v>51</v>
      </c>
      <c r="Q119" s="34">
        <v>2.13</v>
      </c>
      <c r="R119" s="34">
        <v>0</v>
      </c>
      <c r="S119" s="36">
        <f t="shared" si="12"/>
        <v>44.040000000000006</v>
      </c>
      <c r="T119" s="37">
        <f t="shared" si="13"/>
        <v>33.696000000000005</v>
      </c>
      <c r="U119" s="38">
        <f t="shared" si="14"/>
        <v>1.4975999999999998</v>
      </c>
      <c r="V119" s="9" t="str" cm="1">
        <f t="array" ref="V119">_xlfn.XLOOKUP(HsgLista[[#This Row],[Helyiség kategória kód]], _KatKódok, Hasznos_e)</f>
        <v>Hasznos</v>
      </c>
      <c r="W119" s="55" t="str">
        <f t="shared" si="15"/>
        <v>50-es rúd</v>
      </c>
      <c r="X119" s="103">
        <f t="shared" si="16"/>
        <v>0.29000000000000004</v>
      </c>
      <c r="Y119" s="9" t="str" cm="1">
        <f t="array" ref="Y119">_xlfn.XLOOKUP(_xlfn.SINGLE(Burkolattípus), lábazat!$A$3:$A$17, _xlfn.XLOOKUP(_xlfn.SINGLE(Falburkolattípus), lábazat!$C$1:$U$1, lábazat!$C$3:$U$17))</f>
        <v>GUMI</v>
      </c>
      <c r="Z119" s="9"/>
      <c r="AA119" s="20"/>
      <c r="AB119" s="39"/>
      <c r="AE119" s="9"/>
      <c r="AF119" s="9"/>
    </row>
    <row r="120" spans="1:32">
      <c r="A120" s="32" t="str">
        <f>LEFT(ID)</f>
        <v>O</v>
      </c>
      <c r="B120" s="33">
        <f t="shared" si="10"/>
        <v>6</v>
      </c>
      <c r="C120" s="33">
        <f t="shared" si="11"/>
        <v>3</v>
      </c>
      <c r="D120" s="9" t="s">
        <v>168</v>
      </c>
      <c r="E120" s="9" t="s">
        <v>151</v>
      </c>
      <c r="F120" s="9" t="s">
        <v>57</v>
      </c>
      <c r="G120" s="9" t="s">
        <v>58</v>
      </c>
      <c r="H120" s="9" t="s">
        <v>167</v>
      </c>
      <c r="I120" s="9" t="s">
        <v>148</v>
      </c>
      <c r="J120" s="34">
        <v>22.28</v>
      </c>
      <c r="K120" s="35">
        <v>19.100000000000001</v>
      </c>
      <c r="L120" s="35">
        <v>2.99</v>
      </c>
      <c r="M120" s="35">
        <v>2.7</v>
      </c>
      <c r="N120" s="9" t="s">
        <v>50</v>
      </c>
      <c r="O120" s="9" t="s">
        <v>141</v>
      </c>
      <c r="P120" s="9" t="s">
        <v>51</v>
      </c>
      <c r="Q120" s="34">
        <v>2.5</v>
      </c>
      <c r="R120" s="34">
        <v>0</v>
      </c>
      <c r="S120" s="36">
        <f t="shared" si="12"/>
        <v>49.070000000000007</v>
      </c>
      <c r="T120" s="37">
        <f t="shared" si="13"/>
        <v>60.156000000000006</v>
      </c>
      <c r="U120" s="38">
        <f t="shared" si="14"/>
        <v>2.6736</v>
      </c>
      <c r="V120" s="9" t="str" cm="1">
        <f t="array" ref="V120">_xlfn.XLOOKUP(HsgLista[[#This Row],[Helyiség kategória kód]], _KatKódok, Hasznos_e)</f>
        <v>Hasznos</v>
      </c>
      <c r="W120" s="55" t="str">
        <f t="shared" si="15"/>
        <v>50-es rúd</v>
      </c>
      <c r="X120" s="103">
        <f t="shared" si="16"/>
        <v>0.29000000000000004</v>
      </c>
      <c r="Y120" s="9" t="str" cm="1">
        <f t="array" ref="Y120">_xlfn.XLOOKUP(_xlfn.SINGLE(Burkolattípus), lábazat!$A$3:$A$17, _xlfn.XLOOKUP(_xlfn.SINGLE(Falburkolattípus), lábazat!$C$1:$U$1, lábazat!$C$3:$U$17))</f>
        <v>SZP1</v>
      </c>
      <c r="Z120" s="9"/>
      <c r="AA120" s="20"/>
      <c r="AB120" s="39"/>
      <c r="AE120" s="9"/>
      <c r="AF120" s="9"/>
    </row>
    <row r="121" spans="1:32">
      <c r="A121" s="32" t="str">
        <f>LEFT(ID)</f>
        <v>O</v>
      </c>
      <c r="B121" s="33">
        <f t="shared" si="10"/>
        <v>6</v>
      </c>
      <c r="C121" s="33">
        <f t="shared" si="11"/>
        <v>3</v>
      </c>
      <c r="D121" s="9" t="s">
        <v>168</v>
      </c>
      <c r="E121" s="9" t="s">
        <v>151</v>
      </c>
      <c r="F121" s="9" t="s">
        <v>57</v>
      </c>
      <c r="G121" s="9" t="s">
        <v>58</v>
      </c>
      <c r="H121" s="9" t="s">
        <v>167</v>
      </c>
      <c r="I121" s="9" t="s">
        <v>148</v>
      </c>
      <c r="J121" s="34">
        <v>28.63</v>
      </c>
      <c r="K121" s="35">
        <v>22.13</v>
      </c>
      <c r="L121" s="35">
        <v>2.99</v>
      </c>
      <c r="M121" s="35">
        <v>2.7</v>
      </c>
      <c r="N121" s="9" t="s">
        <v>50</v>
      </c>
      <c r="O121" s="9" t="s">
        <v>141</v>
      </c>
      <c r="P121" s="9" t="s">
        <v>51</v>
      </c>
      <c r="Q121" s="34">
        <v>2.5</v>
      </c>
      <c r="R121" s="34">
        <v>0</v>
      </c>
      <c r="S121" s="36">
        <f t="shared" si="12"/>
        <v>57.251000000000005</v>
      </c>
      <c r="T121" s="37">
        <f t="shared" si="13"/>
        <v>77.301000000000002</v>
      </c>
      <c r="U121" s="38">
        <f t="shared" si="14"/>
        <v>3.4356</v>
      </c>
      <c r="V121" s="9" t="str" cm="1">
        <f t="array" ref="V121">_xlfn.XLOOKUP(HsgLista[[#This Row],[Helyiség kategória kód]], _KatKódok, Hasznos_e)</f>
        <v>Hasznos</v>
      </c>
      <c r="W121" s="55" t="str">
        <f t="shared" si="15"/>
        <v>50-es rúd</v>
      </c>
      <c r="X121" s="103">
        <f t="shared" si="16"/>
        <v>0.29000000000000004</v>
      </c>
      <c r="Y121" s="9" t="str" cm="1">
        <f t="array" ref="Y121">_xlfn.XLOOKUP(_xlfn.SINGLE(Burkolattípus), lábazat!$A$3:$A$17, _xlfn.XLOOKUP(_xlfn.SINGLE(Falburkolattípus), lábazat!$C$1:$U$1, lábazat!$C$3:$U$17))</f>
        <v>SZP1</v>
      </c>
      <c r="Z121" s="9"/>
      <c r="AA121" s="20"/>
      <c r="AB121" s="39"/>
      <c r="AE121" s="9"/>
      <c r="AF121" s="9"/>
    </row>
    <row r="122" spans="1:32">
      <c r="A122" s="32" t="str">
        <f>LEFT(ID)</f>
        <v>O</v>
      </c>
      <c r="B122" s="33">
        <f t="shared" si="10"/>
        <v>6</v>
      </c>
      <c r="C122" s="33">
        <f t="shared" si="11"/>
        <v>3</v>
      </c>
      <c r="D122" s="9" t="s">
        <v>168</v>
      </c>
      <c r="E122" s="9" t="s">
        <v>151</v>
      </c>
      <c r="F122" s="9" t="s">
        <v>57</v>
      </c>
      <c r="G122" s="9" t="s">
        <v>58</v>
      </c>
      <c r="H122" s="9" t="s">
        <v>167</v>
      </c>
      <c r="I122" s="9" t="s">
        <v>148</v>
      </c>
      <c r="J122" s="34">
        <v>15.36</v>
      </c>
      <c r="K122" s="35">
        <v>16.670000000000002</v>
      </c>
      <c r="L122" s="35">
        <v>2.99</v>
      </c>
      <c r="M122" s="35">
        <v>2.7</v>
      </c>
      <c r="N122" s="9" t="s">
        <v>50</v>
      </c>
      <c r="O122" s="9" t="s">
        <v>141</v>
      </c>
      <c r="P122" s="9" t="s">
        <v>51</v>
      </c>
      <c r="Q122" s="34">
        <v>2.5</v>
      </c>
      <c r="R122" s="34">
        <v>5.15</v>
      </c>
      <c r="S122" s="36">
        <f t="shared" si="12"/>
        <v>37.359000000000009</v>
      </c>
      <c r="T122" s="37">
        <f t="shared" si="13"/>
        <v>41.472000000000001</v>
      </c>
      <c r="U122" s="38">
        <f t="shared" si="14"/>
        <v>1.8431999999999999</v>
      </c>
      <c r="V122" s="9" t="str" cm="1">
        <f t="array" ref="V122">_xlfn.XLOOKUP(HsgLista[[#This Row],[Helyiség kategória kód]], _KatKódok, Hasznos_e)</f>
        <v>Hasznos</v>
      </c>
      <c r="W122" s="55" t="str">
        <f t="shared" si="15"/>
        <v>50-es rúd</v>
      </c>
      <c r="X122" s="103">
        <f t="shared" si="16"/>
        <v>0.29000000000000004</v>
      </c>
      <c r="Y122" s="9" t="str" cm="1">
        <f t="array" ref="Y122">_xlfn.XLOOKUP(_xlfn.SINGLE(Burkolattípus), lábazat!$A$3:$A$17, _xlfn.XLOOKUP(_xlfn.SINGLE(Falburkolattípus), lábazat!$C$1:$U$1, lábazat!$C$3:$U$17))</f>
        <v>SZP1</v>
      </c>
      <c r="Z122" s="9"/>
      <c r="AA122" s="20"/>
      <c r="AB122" s="39"/>
      <c r="AE122" s="9"/>
      <c r="AF122" s="9"/>
    </row>
    <row r="123" spans="1:32">
      <c r="A123" s="32" t="str">
        <f>LEFT(ID)</f>
        <v>O</v>
      </c>
      <c r="B123" s="33">
        <f t="shared" si="10"/>
        <v>6</v>
      </c>
      <c r="C123" s="33">
        <f t="shared" si="11"/>
        <v>3</v>
      </c>
      <c r="D123" s="9" t="s">
        <v>168</v>
      </c>
      <c r="E123" s="9" t="s">
        <v>151</v>
      </c>
      <c r="F123" s="9" t="s">
        <v>57</v>
      </c>
      <c r="G123" s="9" t="s">
        <v>58</v>
      </c>
      <c r="H123" s="9" t="s">
        <v>167</v>
      </c>
      <c r="I123" s="9" t="s">
        <v>148</v>
      </c>
      <c r="J123" s="34">
        <v>15.33</v>
      </c>
      <c r="K123" s="35">
        <v>16.64</v>
      </c>
      <c r="L123" s="35">
        <v>2.99</v>
      </c>
      <c r="M123" s="35">
        <v>2.7</v>
      </c>
      <c r="N123" s="9" t="s">
        <v>50</v>
      </c>
      <c r="O123" s="9" t="s">
        <v>141</v>
      </c>
      <c r="P123" s="9" t="s">
        <v>51</v>
      </c>
      <c r="Q123" s="34">
        <v>2.5</v>
      </c>
      <c r="R123" s="34">
        <v>5.15</v>
      </c>
      <c r="S123" s="36">
        <f t="shared" si="12"/>
        <v>37.278000000000006</v>
      </c>
      <c r="T123" s="37">
        <f t="shared" si="13"/>
        <v>41.391000000000005</v>
      </c>
      <c r="U123" s="38">
        <f t="shared" si="14"/>
        <v>1.8396000000000001</v>
      </c>
      <c r="V123" s="9" t="str" cm="1">
        <f t="array" ref="V123">_xlfn.XLOOKUP(HsgLista[[#This Row],[Helyiség kategória kód]], _KatKódok, Hasznos_e)</f>
        <v>Hasznos</v>
      </c>
      <c r="W123" s="55" t="str">
        <f t="shared" si="15"/>
        <v>50-es rúd</v>
      </c>
      <c r="X123" s="103">
        <f t="shared" si="16"/>
        <v>0.29000000000000004</v>
      </c>
      <c r="Y123" s="9" t="str" cm="1">
        <f t="array" ref="Y123">_xlfn.XLOOKUP(_xlfn.SINGLE(Burkolattípus), lábazat!$A$3:$A$17, _xlfn.XLOOKUP(_xlfn.SINGLE(Falburkolattípus), lábazat!$C$1:$U$1, lábazat!$C$3:$U$17))</f>
        <v>SZP1</v>
      </c>
      <c r="Z123" s="9"/>
      <c r="AA123" s="20"/>
      <c r="AB123" s="39"/>
      <c r="AE123" s="9"/>
      <c r="AF123" s="9"/>
    </row>
    <row r="124" spans="1:32">
      <c r="A124" s="32" t="str">
        <f>LEFT(ID)</f>
        <v>O</v>
      </c>
      <c r="B124" s="33">
        <f t="shared" si="10"/>
        <v>6</v>
      </c>
      <c r="C124" s="33">
        <f t="shared" si="11"/>
        <v>3</v>
      </c>
      <c r="D124" s="9" t="s">
        <v>168</v>
      </c>
      <c r="E124" s="9" t="s">
        <v>151</v>
      </c>
      <c r="F124" s="9" t="s">
        <v>57</v>
      </c>
      <c r="G124" s="9" t="s">
        <v>58</v>
      </c>
      <c r="H124" s="9" t="s">
        <v>167</v>
      </c>
      <c r="I124" s="9" t="s">
        <v>148</v>
      </c>
      <c r="J124" s="34">
        <v>22.74</v>
      </c>
      <c r="K124" s="35">
        <v>19.41</v>
      </c>
      <c r="L124" s="35">
        <v>2.99</v>
      </c>
      <c r="M124" s="35">
        <v>2.7</v>
      </c>
      <c r="N124" s="9" t="s">
        <v>50</v>
      </c>
      <c r="O124" s="9" t="s">
        <v>141</v>
      </c>
      <c r="P124" s="9" t="s">
        <v>51</v>
      </c>
      <c r="Q124" s="34">
        <v>4.63</v>
      </c>
      <c r="R124" s="34">
        <v>0</v>
      </c>
      <c r="S124" s="36">
        <f t="shared" si="12"/>
        <v>47.777000000000001</v>
      </c>
      <c r="T124" s="37">
        <f t="shared" si="13"/>
        <v>61.398000000000003</v>
      </c>
      <c r="U124" s="38">
        <f t="shared" si="14"/>
        <v>2.7288000000000001</v>
      </c>
      <c r="V124" s="9" t="str" cm="1">
        <f t="array" ref="V124">_xlfn.XLOOKUP(HsgLista[[#This Row],[Helyiség kategória kód]], _KatKódok, Hasznos_e)</f>
        <v>Hasznos</v>
      </c>
      <c r="W124" s="55" t="str">
        <f t="shared" si="15"/>
        <v>50-es rúd</v>
      </c>
      <c r="X124" s="103">
        <f t="shared" si="16"/>
        <v>0.29000000000000004</v>
      </c>
      <c r="Y124" s="9" t="str" cm="1">
        <f t="array" ref="Y124">_xlfn.XLOOKUP(_xlfn.SINGLE(Burkolattípus), lábazat!$A$3:$A$17, _xlfn.XLOOKUP(_xlfn.SINGLE(Falburkolattípus), lábazat!$C$1:$U$1, lábazat!$C$3:$U$17))</f>
        <v>SZP1</v>
      </c>
      <c r="Z124" s="9"/>
      <c r="AA124" s="20"/>
      <c r="AB124" s="39"/>
      <c r="AE124" s="9"/>
      <c r="AF124" s="9"/>
    </row>
    <row r="125" spans="1:32">
      <c r="A125" s="32" t="str">
        <f>LEFT(ID)</f>
        <v>O</v>
      </c>
      <c r="B125" s="33">
        <f t="shared" si="10"/>
        <v>6</v>
      </c>
      <c r="C125" s="33">
        <f t="shared" si="11"/>
        <v>3</v>
      </c>
      <c r="D125" s="9" t="s">
        <v>168</v>
      </c>
      <c r="E125" s="9" t="s">
        <v>151</v>
      </c>
      <c r="F125" s="9" t="s">
        <v>57</v>
      </c>
      <c r="G125" s="9" t="s">
        <v>58</v>
      </c>
      <c r="H125" s="9" t="s">
        <v>167</v>
      </c>
      <c r="I125" s="9" t="s">
        <v>148</v>
      </c>
      <c r="J125" s="34">
        <v>14.66</v>
      </c>
      <c r="K125" s="35">
        <v>15.34</v>
      </c>
      <c r="L125" s="35">
        <v>2.99</v>
      </c>
      <c r="M125" s="35">
        <v>2.7</v>
      </c>
      <c r="N125" s="9" t="s">
        <v>50</v>
      </c>
      <c r="O125" s="9" t="s">
        <v>141</v>
      </c>
      <c r="P125" s="9" t="s">
        <v>51</v>
      </c>
      <c r="Q125" s="34">
        <v>2.5</v>
      </c>
      <c r="R125" s="34">
        <v>5.15</v>
      </c>
      <c r="S125" s="36">
        <f t="shared" si="12"/>
        <v>33.768000000000001</v>
      </c>
      <c r="T125" s="37">
        <f t="shared" si="13"/>
        <v>39.582000000000001</v>
      </c>
      <c r="U125" s="38">
        <f t="shared" si="14"/>
        <v>1.7592000000000001</v>
      </c>
      <c r="V125" s="9" t="str" cm="1">
        <f t="array" ref="V125">_xlfn.XLOOKUP(HsgLista[[#This Row],[Helyiség kategória kód]], _KatKódok, Hasznos_e)</f>
        <v>Hasznos</v>
      </c>
      <c r="W125" s="55" t="str">
        <f t="shared" si="15"/>
        <v>50-es rúd</v>
      </c>
      <c r="X125" s="103">
        <f t="shared" si="16"/>
        <v>0.29000000000000004</v>
      </c>
      <c r="Y125" s="9" t="str" cm="1">
        <f t="array" ref="Y125">_xlfn.XLOOKUP(_xlfn.SINGLE(Burkolattípus), lábazat!$A$3:$A$17, _xlfn.XLOOKUP(_xlfn.SINGLE(Falburkolattípus), lábazat!$C$1:$U$1, lábazat!$C$3:$U$17))</f>
        <v>SZP1</v>
      </c>
      <c r="Z125" s="9"/>
      <c r="AA125" s="20"/>
      <c r="AB125" s="39"/>
      <c r="AE125" s="9"/>
      <c r="AF125" s="9"/>
    </row>
    <row r="126" spans="1:32">
      <c r="A126" s="32" t="str">
        <f>LEFT(ID)</f>
        <v>O</v>
      </c>
      <c r="B126" s="33">
        <f t="shared" si="10"/>
        <v>6</v>
      </c>
      <c r="C126" s="33">
        <f t="shared" si="11"/>
        <v>3</v>
      </c>
      <c r="D126" s="9" t="s">
        <v>168</v>
      </c>
      <c r="E126" s="9" t="s">
        <v>149</v>
      </c>
      <c r="F126" s="9" t="s">
        <v>57</v>
      </c>
      <c r="G126" s="9" t="s">
        <v>58</v>
      </c>
      <c r="H126" s="9" t="s">
        <v>167</v>
      </c>
      <c r="I126" s="9" t="s">
        <v>148</v>
      </c>
      <c r="J126" s="34">
        <v>16.72</v>
      </c>
      <c r="K126" s="35">
        <v>19.05</v>
      </c>
      <c r="L126" s="35">
        <v>2.99</v>
      </c>
      <c r="M126" s="35">
        <v>2.7</v>
      </c>
      <c r="N126" s="9" t="s">
        <v>50</v>
      </c>
      <c r="O126" s="9" t="s">
        <v>141</v>
      </c>
      <c r="P126" s="9" t="s">
        <v>51</v>
      </c>
      <c r="Q126" s="34">
        <v>2.5</v>
      </c>
      <c r="R126" s="34">
        <v>0</v>
      </c>
      <c r="S126" s="36">
        <f t="shared" si="12"/>
        <v>48.935000000000002</v>
      </c>
      <c r="T126" s="37">
        <f t="shared" si="13"/>
        <v>45.143999999999998</v>
      </c>
      <c r="U126" s="38">
        <f t="shared" si="14"/>
        <v>2.0063999999999997</v>
      </c>
      <c r="V126" s="9" t="str" cm="1">
        <f t="array" ref="V126">_xlfn.XLOOKUP(HsgLista[[#This Row],[Helyiség kategória kód]], _KatKódok, Hasznos_e)</f>
        <v>Hasznos</v>
      </c>
      <c r="W126" s="55" t="str">
        <f t="shared" si="15"/>
        <v>50-es rúd</v>
      </c>
      <c r="X126" s="103">
        <f t="shared" si="16"/>
        <v>0.29000000000000004</v>
      </c>
      <c r="Y126" s="9" t="str" cm="1">
        <f t="array" ref="Y126">_xlfn.XLOOKUP(_xlfn.SINGLE(Burkolattípus), lábazat!$A$3:$A$17, _xlfn.XLOOKUP(_xlfn.SINGLE(Falburkolattípus), lábazat!$C$1:$U$1, lábazat!$C$3:$U$17))</f>
        <v>SZP1</v>
      </c>
      <c r="Z126" s="9"/>
      <c r="AA126" s="20"/>
      <c r="AB126" s="39"/>
      <c r="AE126" s="9"/>
      <c r="AF126" s="9"/>
    </row>
    <row r="127" spans="1:32">
      <c r="A127" s="32" t="str">
        <f>LEFT(ID)</f>
        <v>O</v>
      </c>
      <c r="B127" s="33">
        <f t="shared" si="10"/>
        <v>6</v>
      </c>
      <c r="C127" s="33">
        <f t="shared" si="11"/>
        <v>4</v>
      </c>
      <c r="D127" s="9" t="s">
        <v>169</v>
      </c>
      <c r="E127" s="9" t="s">
        <v>151</v>
      </c>
      <c r="F127" s="9" t="s">
        <v>57</v>
      </c>
      <c r="G127" s="9" t="s">
        <v>58</v>
      </c>
      <c r="H127" s="9" t="s">
        <v>167</v>
      </c>
      <c r="I127" s="9" t="s">
        <v>148</v>
      </c>
      <c r="J127" s="34">
        <v>14.56</v>
      </c>
      <c r="K127" s="35">
        <v>16.27</v>
      </c>
      <c r="L127" s="35">
        <v>2.99</v>
      </c>
      <c r="M127" s="35">
        <v>2.7</v>
      </c>
      <c r="N127" s="9" t="s">
        <v>50</v>
      </c>
      <c r="O127" s="9" t="s">
        <v>141</v>
      </c>
      <c r="P127" s="9" t="s">
        <v>51</v>
      </c>
      <c r="Q127" s="34">
        <v>2.5</v>
      </c>
      <c r="R127" s="34">
        <v>5.15</v>
      </c>
      <c r="S127" s="36">
        <f t="shared" si="12"/>
        <v>36.279000000000003</v>
      </c>
      <c r="T127" s="37">
        <f t="shared" si="13"/>
        <v>39.312000000000005</v>
      </c>
      <c r="U127" s="38">
        <f t="shared" si="14"/>
        <v>1.7472000000000001</v>
      </c>
      <c r="V127" s="9" t="str" cm="1">
        <f t="array" ref="V127">_xlfn.XLOOKUP(HsgLista[[#This Row],[Helyiség kategória kód]], _KatKódok, Hasznos_e)</f>
        <v>Hasznos</v>
      </c>
      <c r="W127" s="55" t="str">
        <f t="shared" si="15"/>
        <v>50-es rúd</v>
      </c>
      <c r="X127" s="103">
        <f t="shared" si="16"/>
        <v>0.29000000000000004</v>
      </c>
      <c r="Y127" s="9" t="str" cm="1">
        <f t="array" ref="Y127">_xlfn.XLOOKUP(_xlfn.SINGLE(Burkolattípus), lábazat!$A$3:$A$17, _xlfn.XLOOKUP(_xlfn.SINGLE(Falburkolattípus), lábazat!$C$1:$U$1, lábazat!$C$3:$U$17))</f>
        <v>SZP1</v>
      </c>
      <c r="Z127" s="9"/>
      <c r="AA127" s="20"/>
      <c r="AB127" s="39"/>
      <c r="AE127" s="9"/>
      <c r="AF127" s="9"/>
    </row>
    <row r="128" spans="1:32">
      <c r="A128" s="32" t="str">
        <f>LEFT(ID)</f>
        <v>O</v>
      </c>
      <c r="B128" s="33">
        <f t="shared" si="10"/>
        <v>6</v>
      </c>
      <c r="C128" s="33">
        <f t="shared" si="11"/>
        <v>4</v>
      </c>
      <c r="D128" s="9" t="s">
        <v>169</v>
      </c>
      <c r="E128" s="9" t="s">
        <v>151</v>
      </c>
      <c r="F128" s="9" t="s">
        <v>57</v>
      </c>
      <c r="G128" s="9" t="s">
        <v>58</v>
      </c>
      <c r="H128" s="9" t="s">
        <v>170</v>
      </c>
      <c r="I128" s="9" t="s">
        <v>148</v>
      </c>
      <c r="J128" s="34">
        <v>14.44</v>
      </c>
      <c r="K128" s="35">
        <v>15.24</v>
      </c>
      <c r="L128" s="35">
        <v>2.99</v>
      </c>
      <c r="M128" s="35">
        <v>2.7</v>
      </c>
      <c r="N128" s="9" t="s">
        <v>50</v>
      </c>
      <c r="O128" s="9" t="s">
        <v>141</v>
      </c>
      <c r="P128" s="9" t="s">
        <v>51</v>
      </c>
      <c r="Q128" s="34">
        <v>4.63</v>
      </c>
      <c r="R128" s="34">
        <v>5.15</v>
      </c>
      <c r="S128" s="36">
        <f t="shared" si="12"/>
        <v>31.368000000000002</v>
      </c>
      <c r="T128" s="37">
        <f t="shared" si="13"/>
        <v>38.988</v>
      </c>
      <c r="U128" s="38">
        <f t="shared" si="14"/>
        <v>1.7328000000000001</v>
      </c>
      <c r="V128" s="9" t="str" cm="1">
        <f t="array" ref="V128">_xlfn.XLOOKUP(HsgLista[[#This Row],[Helyiség kategória kód]], _KatKódok, Hasznos_e)</f>
        <v>Hasznos</v>
      </c>
      <c r="W128" s="55" t="str">
        <f t="shared" si="15"/>
        <v>50-es rúd</v>
      </c>
      <c r="X128" s="103">
        <f t="shared" si="16"/>
        <v>0.29000000000000004</v>
      </c>
      <c r="Y128" s="9" t="str" cm="1">
        <f t="array" ref="Y128">_xlfn.XLOOKUP(_xlfn.SINGLE(Burkolattípus), lábazat!$A$3:$A$17, _xlfn.XLOOKUP(_xlfn.SINGLE(Falburkolattípus), lábazat!$C$1:$U$1, lábazat!$C$3:$U$17))</f>
        <v>SZP1</v>
      </c>
      <c r="Z128" s="9"/>
      <c r="AA128" s="20"/>
      <c r="AB128" s="39"/>
      <c r="AE128" s="9"/>
      <c r="AF128" s="9"/>
    </row>
    <row r="129" spans="1:32">
      <c r="A129" s="32" t="str">
        <f>LEFT(ID)</f>
        <v>O</v>
      </c>
      <c r="B129" s="33">
        <f t="shared" si="10"/>
        <v>6</v>
      </c>
      <c r="C129" s="33">
        <f t="shared" si="11"/>
        <v>4</v>
      </c>
      <c r="D129" s="9" t="s">
        <v>169</v>
      </c>
      <c r="E129" s="9" t="s">
        <v>56</v>
      </c>
      <c r="F129" s="9" t="s">
        <v>57</v>
      </c>
      <c r="G129" s="9" t="s">
        <v>58</v>
      </c>
      <c r="H129" s="9" t="s">
        <v>170</v>
      </c>
      <c r="I129" s="9" t="s">
        <v>148</v>
      </c>
      <c r="J129" s="34">
        <v>25.74</v>
      </c>
      <c r="K129" s="35">
        <v>22.26</v>
      </c>
      <c r="L129" s="35">
        <v>2.99</v>
      </c>
      <c r="M129" s="35">
        <v>2.5</v>
      </c>
      <c r="N129" s="9" t="s">
        <v>50</v>
      </c>
      <c r="O129" s="9" t="s">
        <v>60</v>
      </c>
      <c r="P129" s="9" t="s">
        <v>51</v>
      </c>
      <c r="Q129" s="34">
        <v>2.13</v>
      </c>
      <c r="R129" s="34">
        <v>0</v>
      </c>
      <c r="S129" s="36">
        <f t="shared" si="12"/>
        <v>53.52</v>
      </c>
      <c r="T129" s="37">
        <f t="shared" si="13"/>
        <v>64.349999999999994</v>
      </c>
      <c r="U129" s="38">
        <f t="shared" si="14"/>
        <v>3.0888</v>
      </c>
      <c r="V129" s="9" t="str" cm="1">
        <f t="array" ref="V129">_xlfn.XLOOKUP(HsgLista[[#This Row],[Helyiség kategória kód]], _KatKódok, Hasznos_e)</f>
        <v>Hasznos</v>
      </c>
      <c r="W129" s="55" t="str">
        <f t="shared" si="15"/>
        <v>50-es rúd</v>
      </c>
      <c r="X129" s="103">
        <f t="shared" si="16"/>
        <v>0.49000000000000021</v>
      </c>
      <c r="Y129" s="9" t="str" cm="1">
        <f t="array" ref="Y129">_xlfn.XLOOKUP(_xlfn.SINGLE(Burkolattípus), lábazat!$A$3:$A$17, _xlfn.XLOOKUP(_xlfn.SINGLE(Falburkolattípus), lábazat!$C$1:$U$1, lábazat!$C$3:$U$17))</f>
        <v>GUMI</v>
      </c>
      <c r="Z129" s="9"/>
      <c r="AA129" s="20"/>
      <c r="AB129" s="39"/>
      <c r="AE129" s="9"/>
      <c r="AF129" s="9"/>
    </row>
    <row r="130" spans="1:32">
      <c r="A130" s="32" t="str">
        <f>LEFT(ID)</f>
        <v>O</v>
      </c>
      <c r="B130" s="33">
        <f t="shared" si="10"/>
        <v>6</v>
      </c>
      <c r="C130" s="33">
        <f t="shared" si="11"/>
        <v>4</v>
      </c>
      <c r="D130" s="9" t="s">
        <v>169</v>
      </c>
      <c r="E130" s="9" t="s">
        <v>151</v>
      </c>
      <c r="F130" s="9" t="s">
        <v>57</v>
      </c>
      <c r="G130" s="9" t="s">
        <v>58</v>
      </c>
      <c r="H130" s="9" t="s">
        <v>170</v>
      </c>
      <c r="I130" s="9" t="s">
        <v>148</v>
      </c>
      <c r="J130" s="34">
        <v>14.78</v>
      </c>
      <c r="K130" s="35">
        <v>16.37</v>
      </c>
      <c r="L130" s="35">
        <v>2.99</v>
      </c>
      <c r="M130" s="35">
        <v>2.7</v>
      </c>
      <c r="N130" s="9" t="s">
        <v>50</v>
      </c>
      <c r="O130" s="9" t="s">
        <v>141</v>
      </c>
      <c r="P130" s="9" t="s">
        <v>51</v>
      </c>
      <c r="Q130" s="34">
        <v>4.63</v>
      </c>
      <c r="R130" s="34">
        <v>5.15</v>
      </c>
      <c r="S130" s="36">
        <f t="shared" si="12"/>
        <v>34.419000000000004</v>
      </c>
      <c r="T130" s="37">
        <f t="shared" si="13"/>
        <v>39.905999999999999</v>
      </c>
      <c r="U130" s="38">
        <f t="shared" si="14"/>
        <v>1.7735999999999998</v>
      </c>
      <c r="V130" s="9" t="str" cm="1">
        <f t="array" ref="V130">_xlfn.XLOOKUP(HsgLista[[#This Row],[Helyiség kategória kód]], _KatKódok, Hasznos_e)</f>
        <v>Hasznos</v>
      </c>
      <c r="W130" s="55" t="str">
        <f t="shared" si="15"/>
        <v>50-es rúd</v>
      </c>
      <c r="X130" s="103">
        <f t="shared" si="16"/>
        <v>0.29000000000000004</v>
      </c>
      <c r="Y130" s="9" t="str" cm="1">
        <f t="array" ref="Y130">_xlfn.XLOOKUP(_xlfn.SINGLE(Burkolattípus), lábazat!$A$3:$A$17, _xlfn.XLOOKUP(_xlfn.SINGLE(Falburkolattípus), lábazat!$C$1:$U$1, lábazat!$C$3:$U$17))</f>
        <v>SZP1</v>
      </c>
      <c r="Z130" s="9"/>
      <c r="AA130" s="20"/>
      <c r="AB130" s="39"/>
      <c r="AE130" s="9"/>
      <c r="AF130" s="9"/>
    </row>
    <row r="131" spans="1:32">
      <c r="A131" s="32" t="str">
        <f>LEFT(ID)</f>
        <v>O</v>
      </c>
      <c r="B131" s="33">
        <f t="shared" si="10"/>
        <v>6</v>
      </c>
      <c r="C131" s="33">
        <f t="shared" si="11"/>
        <v>4</v>
      </c>
      <c r="D131" s="9" t="s">
        <v>169</v>
      </c>
      <c r="E131" s="9" t="s">
        <v>151</v>
      </c>
      <c r="F131" s="9" t="s">
        <v>57</v>
      </c>
      <c r="G131" s="9" t="s">
        <v>58</v>
      </c>
      <c r="H131" s="9" t="s">
        <v>170</v>
      </c>
      <c r="I131" s="9" t="s">
        <v>148</v>
      </c>
      <c r="J131" s="34">
        <v>33.74</v>
      </c>
      <c r="K131" s="35">
        <v>25.73</v>
      </c>
      <c r="L131" s="35">
        <v>2.99</v>
      </c>
      <c r="M131" s="35">
        <v>2.7</v>
      </c>
      <c r="N131" s="9" t="s">
        <v>50</v>
      </c>
      <c r="O131" s="9" t="s">
        <v>141</v>
      </c>
      <c r="P131" s="9" t="s">
        <v>51</v>
      </c>
      <c r="Q131" s="34">
        <v>4.63</v>
      </c>
      <c r="R131" s="34">
        <v>11.09</v>
      </c>
      <c r="S131" s="36">
        <f t="shared" si="12"/>
        <v>53.751000000000005</v>
      </c>
      <c r="T131" s="37">
        <f t="shared" si="13"/>
        <v>91.098000000000013</v>
      </c>
      <c r="U131" s="38">
        <f t="shared" si="14"/>
        <v>4.0488</v>
      </c>
      <c r="V131" s="9" t="str" cm="1">
        <f t="array" ref="V131">_xlfn.XLOOKUP(HsgLista[[#This Row],[Helyiség kategória kód]], _KatKódok, Hasznos_e)</f>
        <v>Hasznos</v>
      </c>
      <c r="W131" s="55" t="str">
        <f t="shared" si="15"/>
        <v>50-es rúd</v>
      </c>
      <c r="X131" s="103">
        <f t="shared" si="16"/>
        <v>0.29000000000000004</v>
      </c>
      <c r="Y131" s="9" t="str" cm="1">
        <f t="array" ref="Y131">_xlfn.XLOOKUP(_xlfn.SINGLE(Burkolattípus), lábazat!$A$3:$A$17, _xlfn.XLOOKUP(_xlfn.SINGLE(Falburkolattípus), lábazat!$C$1:$U$1, lábazat!$C$3:$U$17))</f>
        <v>SZP1</v>
      </c>
      <c r="Z131" s="9"/>
      <c r="AA131" s="20"/>
      <c r="AB131" s="39"/>
      <c r="AE131" s="9"/>
      <c r="AF131" s="9"/>
    </row>
    <row r="132" spans="1:32">
      <c r="A132" s="32" t="str">
        <f>LEFT(ID)</f>
        <v>O</v>
      </c>
      <c r="B132" s="33">
        <f t="shared" ref="B132:B195" si="17">MID(ID,3,2)+0</f>
        <v>6</v>
      </c>
      <c r="C132" s="33">
        <f t="shared" ref="C132:C195" si="18">RIGHT(ID,2)+0</f>
        <v>4</v>
      </c>
      <c r="D132" s="9" t="s">
        <v>169</v>
      </c>
      <c r="E132" s="9" t="s">
        <v>151</v>
      </c>
      <c r="F132" s="9" t="s">
        <v>57</v>
      </c>
      <c r="G132" s="9" t="s">
        <v>58</v>
      </c>
      <c r="H132" s="9" t="s">
        <v>170</v>
      </c>
      <c r="I132" s="9" t="s">
        <v>148</v>
      </c>
      <c r="J132" s="34">
        <v>14.57</v>
      </c>
      <c r="K132" s="35">
        <v>16.27</v>
      </c>
      <c r="L132" s="35">
        <v>2.99</v>
      </c>
      <c r="M132" s="35">
        <v>2.7</v>
      </c>
      <c r="N132" s="9" t="s">
        <v>50</v>
      </c>
      <c r="O132" s="9" t="s">
        <v>141</v>
      </c>
      <c r="P132" s="9" t="s">
        <v>51</v>
      </c>
      <c r="Q132" s="34">
        <v>4.63</v>
      </c>
      <c r="R132" s="34">
        <v>5.15</v>
      </c>
      <c r="S132" s="36">
        <f t="shared" ref="S132:S195" si="19">Kerület*Álmennyezet-Ajtófelület-Ablakfelület</f>
        <v>34.149000000000001</v>
      </c>
      <c r="T132" s="37">
        <f t="shared" ref="T132:T195" si="20">Terület*Álmennyezet</f>
        <v>39.339000000000006</v>
      </c>
      <c r="U132" s="38">
        <f t="shared" ref="U132:U195" si="21">Terület*Vastagság/100</f>
        <v>1.7484</v>
      </c>
      <c r="V132" s="9" t="str" cm="1">
        <f t="array" ref="V132">_xlfn.XLOOKUP(HsgLista[[#This Row],[Helyiség kategória kód]], _KatKódok, Hasznos_e)</f>
        <v>Hasznos</v>
      </c>
      <c r="W132" s="55" t="str">
        <f t="shared" ref="W132:W195" si="22">_xlfn.XLOOKUP(MAX(Belmagasság-Álmennyezet,0), R_hossz, R_típ, "?!", 1)</f>
        <v>50-es rúd</v>
      </c>
      <c r="X132" s="103">
        <f t="shared" ref="X132:X195" si="23">MAX(Belmagasság-Álmennyezet,0)</f>
        <v>0.29000000000000004</v>
      </c>
      <c r="Y132" s="9" t="str" cm="1">
        <f t="array" ref="Y132">_xlfn.XLOOKUP(_xlfn.SINGLE(Burkolattípus), lábazat!$A$3:$A$17, _xlfn.XLOOKUP(_xlfn.SINGLE(Falburkolattípus), lábazat!$C$1:$U$1, lábazat!$C$3:$U$17))</f>
        <v>SZP1</v>
      </c>
      <c r="Z132" s="9"/>
      <c r="AA132" s="20"/>
      <c r="AB132" s="39"/>
      <c r="AE132" s="9"/>
      <c r="AF132" s="9"/>
    </row>
    <row r="133" spans="1:32">
      <c r="A133" s="32" t="str">
        <f>LEFT(ID)</f>
        <v>O</v>
      </c>
      <c r="B133" s="33">
        <f t="shared" si="17"/>
        <v>6</v>
      </c>
      <c r="C133" s="33">
        <f t="shared" si="18"/>
        <v>4</v>
      </c>
      <c r="D133" s="9" t="s">
        <v>169</v>
      </c>
      <c r="E133" s="9" t="s">
        <v>151</v>
      </c>
      <c r="F133" s="9" t="s">
        <v>57</v>
      </c>
      <c r="G133" s="9" t="s">
        <v>58</v>
      </c>
      <c r="H133" s="9" t="s">
        <v>170</v>
      </c>
      <c r="I133" s="9" t="s">
        <v>148</v>
      </c>
      <c r="J133" s="34">
        <v>14.65</v>
      </c>
      <c r="K133" s="35">
        <v>15.34</v>
      </c>
      <c r="L133" s="35">
        <v>2.99</v>
      </c>
      <c r="M133" s="35">
        <v>2.7</v>
      </c>
      <c r="N133" s="9" t="s">
        <v>50</v>
      </c>
      <c r="O133" s="9" t="s">
        <v>141</v>
      </c>
      <c r="P133" s="9" t="s">
        <v>51</v>
      </c>
      <c r="Q133" s="34">
        <v>2.5</v>
      </c>
      <c r="R133" s="34">
        <v>5.15</v>
      </c>
      <c r="S133" s="36">
        <f t="shared" si="19"/>
        <v>33.768000000000001</v>
      </c>
      <c r="T133" s="37">
        <f t="shared" si="20"/>
        <v>39.555000000000007</v>
      </c>
      <c r="U133" s="38">
        <f t="shared" si="21"/>
        <v>1.758</v>
      </c>
      <c r="V133" s="9" t="str" cm="1">
        <f t="array" ref="V133">_xlfn.XLOOKUP(HsgLista[[#This Row],[Helyiség kategória kód]], _KatKódok, Hasznos_e)</f>
        <v>Hasznos</v>
      </c>
      <c r="W133" s="55" t="str">
        <f t="shared" si="22"/>
        <v>50-es rúd</v>
      </c>
      <c r="X133" s="103">
        <f t="shared" si="23"/>
        <v>0.29000000000000004</v>
      </c>
      <c r="Y133" s="9" t="str" cm="1">
        <f t="array" ref="Y133">_xlfn.XLOOKUP(_xlfn.SINGLE(Burkolattípus), lábazat!$A$3:$A$17, _xlfn.XLOOKUP(_xlfn.SINGLE(Falburkolattípus), lábazat!$C$1:$U$1, lábazat!$C$3:$U$17))</f>
        <v>SZP1</v>
      </c>
      <c r="Z133" s="9"/>
      <c r="AA133" s="20"/>
      <c r="AB133" s="39"/>
      <c r="AE133" s="9"/>
      <c r="AF133" s="9"/>
    </row>
    <row r="134" spans="1:32">
      <c r="A134" s="32" t="str">
        <f>LEFT(ID)</f>
        <v>O</v>
      </c>
      <c r="B134" s="33">
        <f t="shared" si="17"/>
        <v>6</v>
      </c>
      <c r="C134" s="33">
        <f t="shared" si="18"/>
        <v>6</v>
      </c>
      <c r="D134" s="9" t="s">
        <v>171</v>
      </c>
      <c r="E134" s="9" t="s">
        <v>151</v>
      </c>
      <c r="F134" s="9" t="s">
        <v>57</v>
      </c>
      <c r="G134" s="9" t="s">
        <v>58</v>
      </c>
      <c r="H134" s="9" t="s">
        <v>62</v>
      </c>
      <c r="I134" s="9" t="s">
        <v>148</v>
      </c>
      <c r="J134" s="34">
        <v>30.89</v>
      </c>
      <c r="K134" s="35">
        <v>24.56</v>
      </c>
      <c r="L134" s="35">
        <v>2.99</v>
      </c>
      <c r="M134" s="35">
        <v>2.7</v>
      </c>
      <c r="N134" s="9" t="s">
        <v>50</v>
      </c>
      <c r="O134" s="9" t="s">
        <v>141</v>
      </c>
      <c r="P134" s="9" t="s">
        <v>51</v>
      </c>
      <c r="Q134" s="34">
        <v>2.5</v>
      </c>
      <c r="R134" s="34">
        <v>31.75</v>
      </c>
      <c r="S134" s="36">
        <f t="shared" si="19"/>
        <v>32.061999999999998</v>
      </c>
      <c r="T134" s="37">
        <f t="shared" si="20"/>
        <v>83.403000000000006</v>
      </c>
      <c r="U134" s="38">
        <f t="shared" si="21"/>
        <v>3.7067999999999999</v>
      </c>
      <c r="V134" s="9" t="str" cm="1">
        <f t="array" ref="V134">_xlfn.XLOOKUP(HsgLista[[#This Row],[Helyiség kategória kód]], _KatKódok, Hasznos_e)</f>
        <v>Hasznos</v>
      </c>
      <c r="W134" s="55" t="str">
        <f t="shared" si="22"/>
        <v>50-es rúd</v>
      </c>
      <c r="X134" s="103">
        <f t="shared" si="23"/>
        <v>0.29000000000000004</v>
      </c>
      <c r="Y134" s="9" t="str" cm="1">
        <f t="array" ref="Y134">_xlfn.XLOOKUP(_xlfn.SINGLE(Burkolattípus), lábazat!$A$3:$A$17, _xlfn.XLOOKUP(_xlfn.SINGLE(Falburkolattípus), lábazat!$C$1:$U$1, lábazat!$C$3:$U$17))</f>
        <v>SZP1</v>
      </c>
      <c r="Z134" s="9"/>
      <c r="AA134" s="20"/>
      <c r="AB134" s="39"/>
      <c r="AE134" s="9"/>
      <c r="AF134" s="9"/>
    </row>
    <row r="135" spans="1:32">
      <c r="A135" s="32" t="str">
        <f>LEFT(ID)</f>
        <v>O</v>
      </c>
      <c r="B135" s="33">
        <f t="shared" si="17"/>
        <v>6</v>
      </c>
      <c r="C135" s="33">
        <f t="shared" si="18"/>
        <v>6</v>
      </c>
      <c r="D135" s="9" t="s">
        <v>171</v>
      </c>
      <c r="E135" s="9" t="s">
        <v>151</v>
      </c>
      <c r="F135" s="9" t="s">
        <v>57</v>
      </c>
      <c r="G135" s="9" t="s">
        <v>58</v>
      </c>
      <c r="H135" s="9" t="s">
        <v>62</v>
      </c>
      <c r="I135" s="9" t="s">
        <v>148</v>
      </c>
      <c r="J135" s="34">
        <v>25.86</v>
      </c>
      <c r="K135" s="35">
        <v>22.32</v>
      </c>
      <c r="L135" s="35">
        <v>2.99</v>
      </c>
      <c r="M135" s="35">
        <v>2.7</v>
      </c>
      <c r="N135" s="9" t="s">
        <v>50</v>
      </c>
      <c r="O135" s="9" t="s">
        <v>141</v>
      </c>
      <c r="P135" s="9" t="s">
        <v>51</v>
      </c>
      <c r="Q135" s="34">
        <v>4.63</v>
      </c>
      <c r="R135" s="34">
        <v>5.52</v>
      </c>
      <c r="S135" s="36">
        <f t="shared" si="19"/>
        <v>50.114000000000004</v>
      </c>
      <c r="T135" s="37">
        <f t="shared" si="20"/>
        <v>69.822000000000003</v>
      </c>
      <c r="U135" s="38">
        <f t="shared" si="21"/>
        <v>3.1031999999999997</v>
      </c>
      <c r="V135" s="9" t="str" cm="1">
        <f t="array" ref="V135">_xlfn.XLOOKUP(HsgLista[[#This Row],[Helyiség kategória kód]], _KatKódok, Hasznos_e)</f>
        <v>Hasznos</v>
      </c>
      <c r="W135" s="55" t="str">
        <f t="shared" si="22"/>
        <v>50-es rúd</v>
      </c>
      <c r="X135" s="103">
        <f t="shared" si="23"/>
        <v>0.29000000000000004</v>
      </c>
      <c r="Y135" s="9" t="str" cm="1">
        <f t="array" ref="Y135">_xlfn.XLOOKUP(_xlfn.SINGLE(Burkolattípus), lábazat!$A$3:$A$17, _xlfn.XLOOKUP(_xlfn.SINGLE(Falburkolattípus), lábazat!$C$1:$U$1, lábazat!$C$3:$U$17))</f>
        <v>SZP1</v>
      </c>
      <c r="Z135" s="9"/>
      <c r="AA135" s="20"/>
      <c r="AB135" s="39"/>
      <c r="AE135" s="9"/>
      <c r="AF135" s="9"/>
    </row>
    <row r="136" spans="1:32">
      <c r="A136" s="32" t="str">
        <f>LEFT(ID)</f>
        <v>O</v>
      </c>
      <c r="B136" s="33">
        <f t="shared" si="17"/>
        <v>6</v>
      </c>
      <c r="C136" s="33">
        <f t="shared" si="18"/>
        <v>6</v>
      </c>
      <c r="D136" s="9" t="s">
        <v>171</v>
      </c>
      <c r="E136" s="9" t="s">
        <v>151</v>
      </c>
      <c r="F136" s="9" t="s">
        <v>57</v>
      </c>
      <c r="G136" s="9" t="s">
        <v>58</v>
      </c>
      <c r="H136" s="9" t="s">
        <v>62</v>
      </c>
      <c r="I136" s="9" t="s">
        <v>148</v>
      </c>
      <c r="J136" s="34">
        <v>45.75</v>
      </c>
      <c r="K136" s="35">
        <v>28.12</v>
      </c>
      <c r="L136" s="35">
        <v>2.99</v>
      </c>
      <c r="M136" s="35">
        <v>2.7</v>
      </c>
      <c r="N136" s="9" t="s">
        <v>50</v>
      </c>
      <c r="O136" s="9" t="s">
        <v>141</v>
      </c>
      <c r="P136" s="9" t="s">
        <v>51</v>
      </c>
      <c r="Q136" s="34">
        <v>2.13</v>
      </c>
      <c r="R136" s="34">
        <v>11.04</v>
      </c>
      <c r="S136" s="36">
        <f t="shared" si="19"/>
        <v>62.754000000000012</v>
      </c>
      <c r="T136" s="37">
        <f t="shared" si="20"/>
        <v>123.52500000000001</v>
      </c>
      <c r="U136" s="38">
        <f t="shared" si="21"/>
        <v>5.49</v>
      </c>
      <c r="V136" s="9" t="str" cm="1">
        <f t="array" ref="V136">_xlfn.XLOOKUP(HsgLista[[#This Row],[Helyiség kategória kód]], _KatKódok, Hasznos_e)</f>
        <v>Hasznos</v>
      </c>
      <c r="W136" s="55" t="str">
        <f t="shared" si="22"/>
        <v>50-es rúd</v>
      </c>
      <c r="X136" s="103">
        <f t="shared" si="23"/>
        <v>0.29000000000000004</v>
      </c>
      <c r="Y136" s="9" t="str" cm="1">
        <f t="array" ref="Y136">_xlfn.XLOOKUP(_xlfn.SINGLE(Burkolattípus), lábazat!$A$3:$A$17, _xlfn.XLOOKUP(_xlfn.SINGLE(Falburkolattípus), lábazat!$C$1:$U$1, lábazat!$C$3:$U$17))</f>
        <v>SZP1</v>
      </c>
      <c r="Z136" s="9"/>
      <c r="AA136" s="20"/>
      <c r="AB136" s="39"/>
      <c r="AE136" s="9"/>
      <c r="AF136" s="9"/>
    </row>
    <row r="137" spans="1:32">
      <c r="A137" s="32" t="str">
        <f>LEFT(ID)</f>
        <v>O</v>
      </c>
      <c r="B137" s="33">
        <f t="shared" si="17"/>
        <v>6</v>
      </c>
      <c r="C137" s="33">
        <f t="shared" si="18"/>
        <v>6</v>
      </c>
      <c r="D137" s="9" t="s">
        <v>171</v>
      </c>
      <c r="E137" s="9" t="s">
        <v>151</v>
      </c>
      <c r="F137" s="9" t="s">
        <v>57</v>
      </c>
      <c r="G137" s="9" t="s">
        <v>58</v>
      </c>
      <c r="H137" s="9" t="s">
        <v>62</v>
      </c>
      <c r="I137" s="9" t="s">
        <v>148</v>
      </c>
      <c r="J137" s="34">
        <v>19.68</v>
      </c>
      <c r="K137" s="35">
        <v>18.63</v>
      </c>
      <c r="L137" s="35">
        <v>2.99</v>
      </c>
      <c r="M137" s="35">
        <v>2.7</v>
      </c>
      <c r="N137" s="9" t="s">
        <v>50</v>
      </c>
      <c r="O137" s="9" t="s">
        <v>141</v>
      </c>
      <c r="P137" s="9" t="s">
        <v>51</v>
      </c>
      <c r="Q137" s="34">
        <v>2.5</v>
      </c>
      <c r="R137" s="34">
        <v>5.52</v>
      </c>
      <c r="S137" s="36">
        <f t="shared" si="19"/>
        <v>42.281000000000006</v>
      </c>
      <c r="T137" s="37">
        <f t="shared" si="20"/>
        <v>53.136000000000003</v>
      </c>
      <c r="U137" s="38">
        <f t="shared" si="21"/>
        <v>2.3616000000000001</v>
      </c>
      <c r="V137" s="9" t="str" cm="1">
        <f t="array" ref="V137">_xlfn.XLOOKUP(HsgLista[[#This Row],[Helyiség kategória kód]], _KatKódok, Hasznos_e)</f>
        <v>Hasznos</v>
      </c>
      <c r="W137" s="55" t="str">
        <f t="shared" si="22"/>
        <v>50-es rúd</v>
      </c>
      <c r="X137" s="103">
        <f t="shared" si="23"/>
        <v>0.29000000000000004</v>
      </c>
      <c r="Y137" s="9" t="str" cm="1">
        <f t="array" ref="Y137">_xlfn.XLOOKUP(_xlfn.SINGLE(Burkolattípus), lábazat!$A$3:$A$17, _xlfn.XLOOKUP(_xlfn.SINGLE(Falburkolattípus), lábazat!$C$1:$U$1, lábazat!$C$3:$U$17))</f>
        <v>SZP1</v>
      </c>
      <c r="Z137" s="9"/>
      <c r="AA137" s="20"/>
      <c r="AB137" s="39"/>
      <c r="AE137" s="9"/>
      <c r="AF137" s="9"/>
    </row>
    <row r="138" spans="1:32">
      <c r="A138" s="32" t="str">
        <f>LEFT(ID)</f>
        <v>O</v>
      </c>
      <c r="B138" s="33">
        <f t="shared" si="17"/>
        <v>6</v>
      </c>
      <c r="C138" s="33">
        <f t="shared" si="18"/>
        <v>7</v>
      </c>
      <c r="D138" s="9" t="s">
        <v>172</v>
      </c>
      <c r="E138" s="9" t="s">
        <v>151</v>
      </c>
      <c r="F138" s="9" t="s">
        <v>57</v>
      </c>
      <c r="G138" s="9" t="s">
        <v>58</v>
      </c>
      <c r="H138" s="9" t="s">
        <v>62</v>
      </c>
      <c r="I138" s="9" t="s">
        <v>148</v>
      </c>
      <c r="J138" s="34">
        <v>17.71</v>
      </c>
      <c r="K138" s="35">
        <v>18.309999999999999</v>
      </c>
      <c r="L138" s="35">
        <v>2.99</v>
      </c>
      <c r="M138" s="35">
        <v>2.7</v>
      </c>
      <c r="N138" s="9" t="s">
        <v>50</v>
      </c>
      <c r="O138" s="9" t="s">
        <v>141</v>
      </c>
      <c r="P138" s="9" t="s">
        <v>51</v>
      </c>
      <c r="Q138" s="34">
        <v>2.5</v>
      </c>
      <c r="R138" s="34">
        <v>5.52</v>
      </c>
      <c r="S138" s="36">
        <f t="shared" si="19"/>
        <v>41.417000000000002</v>
      </c>
      <c r="T138" s="37">
        <f t="shared" si="20"/>
        <v>47.817000000000007</v>
      </c>
      <c r="U138" s="38">
        <f t="shared" si="21"/>
        <v>2.1252</v>
      </c>
      <c r="V138" s="9" t="str" cm="1">
        <f t="array" ref="V138">_xlfn.XLOOKUP(HsgLista[[#This Row],[Helyiség kategória kód]], _KatKódok, Hasznos_e)</f>
        <v>Hasznos</v>
      </c>
      <c r="W138" s="55" t="str">
        <f t="shared" si="22"/>
        <v>50-es rúd</v>
      </c>
      <c r="X138" s="103">
        <f t="shared" si="23"/>
        <v>0.29000000000000004</v>
      </c>
      <c r="Y138" s="9" t="str" cm="1">
        <f t="array" ref="Y138">_xlfn.XLOOKUP(_xlfn.SINGLE(Burkolattípus), lábazat!$A$3:$A$17, _xlfn.XLOOKUP(_xlfn.SINGLE(Falburkolattípus), lábazat!$C$1:$U$1, lábazat!$C$3:$U$17))</f>
        <v>SZP1</v>
      </c>
      <c r="Z138" s="9"/>
      <c r="AA138" s="20"/>
      <c r="AB138" s="39"/>
      <c r="AE138" s="9"/>
      <c r="AF138" s="9"/>
    </row>
    <row r="139" spans="1:32">
      <c r="A139" s="32" t="str">
        <f>LEFT(ID)</f>
        <v>O</v>
      </c>
      <c r="B139" s="33">
        <f t="shared" si="17"/>
        <v>6</v>
      </c>
      <c r="C139" s="33">
        <f t="shared" si="18"/>
        <v>7</v>
      </c>
      <c r="D139" s="9" t="s">
        <v>172</v>
      </c>
      <c r="E139" s="9" t="s">
        <v>151</v>
      </c>
      <c r="F139" s="9" t="s">
        <v>57</v>
      </c>
      <c r="G139" s="9" t="s">
        <v>58</v>
      </c>
      <c r="H139" s="9" t="s">
        <v>62</v>
      </c>
      <c r="I139" s="9" t="s">
        <v>148</v>
      </c>
      <c r="J139" s="34">
        <v>21.78</v>
      </c>
      <c r="K139" s="35">
        <v>19.75</v>
      </c>
      <c r="L139" s="35">
        <v>2.99</v>
      </c>
      <c r="M139" s="35">
        <v>2.7</v>
      </c>
      <c r="N139" s="9" t="s">
        <v>50</v>
      </c>
      <c r="O139" s="9" t="s">
        <v>141</v>
      </c>
      <c r="P139" s="9" t="s">
        <v>51</v>
      </c>
      <c r="Q139" s="34">
        <v>4.63</v>
      </c>
      <c r="R139" s="34">
        <v>5.52</v>
      </c>
      <c r="S139" s="36">
        <f t="shared" si="19"/>
        <v>43.174999999999997</v>
      </c>
      <c r="T139" s="37">
        <f t="shared" si="20"/>
        <v>58.806000000000004</v>
      </c>
      <c r="U139" s="38">
        <f t="shared" si="21"/>
        <v>2.6135999999999999</v>
      </c>
      <c r="V139" s="9" t="str" cm="1">
        <f t="array" ref="V139">_xlfn.XLOOKUP(HsgLista[[#This Row],[Helyiség kategória kód]], _KatKódok, Hasznos_e)</f>
        <v>Hasznos</v>
      </c>
      <c r="W139" s="55" t="str">
        <f t="shared" si="22"/>
        <v>50-es rúd</v>
      </c>
      <c r="X139" s="103">
        <f t="shared" si="23"/>
        <v>0.29000000000000004</v>
      </c>
      <c r="Y139" s="9" t="str" cm="1">
        <f t="array" ref="Y139">_xlfn.XLOOKUP(_xlfn.SINGLE(Burkolattípus), lábazat!$A$3:$A$17, _xlfn.XLOOKUP(_xlfn.SINGLE(Falburkolattípus), lábazat!$C$1:$U$1, lábazat!$C$3:$U$17))</f>
        <v>SZP1</v>
      </c>
      <c r="Z139" s="9"/>
      <c r="AA139" s="20"/>
      <c r="AB139" s="39"/>
      <c r="AE139" s="9"/>
      <c r="AF139" s="9"/>
    </row>
    <row r="140" spans="1:32">
      <c r="A140" s="32" t="str">
        <f>LEFT(ID)</f>
        <v>O</v>
      </c>
      <c r="B140" s="33">
        <f t="shared" si="17"/>
        <v>6</v>
      </c>
      <c r="C140" s="33">
        <f t="shared" si="18"/>
        <v>7</v>
      </c>
      <c r="D140" s="9" t="s">
        <v>172</v>
      </c>
      <c r="E140" s="9" t="s">
        <v>173</v>
      </c>
      <c r="F140" s="9" t="s">
        <v>57</v>
      </c>
      <c r="G140" s="9" t="s">
        <v>58</v>
      </c>
      <c r="H140" s="9" t="s">
        <v>62</v>
      </c>
      <c r="I140" s="9" t="s">
        <v>148</v>
      </c>
      <c r="J140" s="34">
        <v>20.92</v>
      </c>
      <c r="K140" s="35">
        <v>19.78</v>
      </c>
      <c r="L140" s="35">
        <v>2.99</v>
      </c>
      <c r="M140" s="35">
        <v>2.7</v>
      </c>
      <c r="N140" s="9" t="s">
        <v>50</v>
      </c>
      <c r="O140" s="9" t="s">
        <v>141</v>
      </c>
      <c r="P140" s="9" t="s">
        <v>51</v>
      </c>
      <c r="Q140" s="34">
        <v>2.5</v>
      </c>
      <c r="R140" s="34">
        <v>0</v>
      </c>
      <c r="S140" s="36">
        <f t="shared" si="19"/>
        <v>50.906000000000006</v>
      </c>
      <c r="T140" s="37">
        <f t="shared" si="20"/>
        <v>56.484000000000009</v>
      </c>
      <c r="U140" s="38">
        <f t="shared" si="21"/>
        <v>2.5104000000000002</v>
      </c>
      <c r="V140" s="9" t="str" cm="1">
        <f t="array" ref="V140">_xlfn.XLOOKUP(HsgLista[[#This Row],[Helyiség kategória kód]], _KatKódok, Hasznos_e)</f>
        <v>Hasznos</v>
      </c>
      <c r="W140" s="55" t="str">
        <f t="shared" si="22"/>
        <v>50-es rúd</v>
      </c>
      <c r="X140" s="103">
        <f t="shared" si="23"/>
        <v>0.29000000000000004</v>
      </c>
      <c r="Y140" s="9" t="str" cm="1">
        <f t="array" ref="Y140">_xlfn.XLOOKUP(_xlfn.SINGLE(Burkolattípus), lábazat!$A$3:$A$17, _xlfn.XLOOKUP(_xlfn.SINGLE(Falburkolattípus), lábazat!$C$1:$U$1, lábazat!$C$3:$U$17))</f>
        <v>SZP1</v>
      </c>
      <c r="Z140" s="9"/>
      <c r="AA140" s="20"/>
      <c r="AB140" s="39"/>
      <c r="AE140" s="9"/>
      <c r="AF140" s="9"/>
    </row>
    <row r="141" spans="1:32">
      <c r="A141" s="32" t="str">
        <f>LEFT(ID)</f>
        <v>O</v>
      </c>
      <c r="B141" s="33">
        <f t="shared" si="17"/>
        <v>6</v>
      </c>
      <c r="C141" s="33">
        <f t="shared" si="18"/>
        <v>7</v>
      </c>
      <c r="D141" s="9" t="s">
        <v>172</v>
      </c>
      <c r="E141" s="9" t="s">
        <v>151</v>
      </c>
      <c r="F141" s="9" t="s">
        <v>57</v>
      </c>
      <c r="G141" s="9" t="s">
        <v>58</v>
      </c>
      <c r="H141" s="9" t="s">
        <v>62</v>
      </c>
      <c r="I141" s="9" t="s">
        <v>148</v>
      </c>
      <c r="J141" s="34">
        <v>19.600000000000001</v>
      </c>
      <c r="K141" s="35">
        <v>20.6</v>
      </c>
      <c r="L141" s="35">
        <v>2.99</v>
      </c>
      <c r="M141" s="35">
        <v>2.7</v>
      </c>
      <c r="N141" s="9" t="s">
        <v>50</v>
      </c>
      <c r="O141" s="9" t="s">
        <v>141</v>
      </c>
      <c r="P141" s="9" t="s">
        <v>51</v>
      </c>
      <c r="Q141" s="34">
        <v>2.13</v>
      </c>
      <c r="R141" s="34">
        <v>5.52</v>
      </c>
      <c r="S141" s="36">
        <f t="shared" si="19"/>
        <v>47.97</v>
      </c>
      <c r="T141" s="37">
        <f t="shared" si="20"/>
        <v>52.920000000000009</v>
      </c>
      <c r="U141" s="38">
        <f t="shared" si="21"/>
        <v>2.3520000000000003</v>
      </c>
      <c r="V141" s="9" t="str" cm="1">
        <f t="array" ref="V141">_xlfn.XLOOKUP(HsgLista[[#This Row],[Helyiség kategória kód]], _KatKódok, Hasznos_e)</f>
        <v>Hasznos</v>
      </c>
      <c r="W141" s="55" t="str">
        <f t="shared" si="22"/>
        <v>50-es rúd</v>
      </c>
      <c r="X141" s="103">
        <f t="shared" si="23"/>
        <v>0.29000000000000004</v>
      </c>
      <c r="Y141" s="9" t="str" cm="1">
        <f t="array" ref="Y141">_xlfn.XLOOKUP(_xlfn.SINGLE(Burkolattípus), lábazat!$A$3:$A$17, _xlfn.XLOOKUP(_xlfn.SINGLE(Falburkolattípus), lábazat!$C$1:$U$1, lábazat!$C$3:$U$17))</f>
        <v>SZP1</v>
      </c>
      <c r="Z141" s="9"/>
      <c r="AA141" s="20"/>
      <c r="AB141" s="39"/>
      <c r="AE141" s="9"/>
      <c r="AF141" s="9"/>
    </row>
    <row r="142" spans="1:32">
      <c r="A142" s="32" t="str">
        <f>LEFT(ID)</f>
        <v>O</v>
      </c>
      <c r="B142" s="33">
        <f t="shared" si="17"/>
        <v>6</v>
      </c>
      <c r="C142" s="33">
        <f t="shared" si="18"/>
        <v>7</v>
      </c>
      <c r="D142" s="9" t="s">
        <v>172</v>
      </c>
      <c r="E142" s="9" t="s">
        <v>151</v>
      </c>
      <c r="F142" s="9" t="s">
        <v>57</v>
      </c>
      <c r="G142" s="9" t="s">
        <v>58</v>
      </c>
      <c r="H142" s="9" t="s">
        <v>62</v>
      </c>
      <c r="I142" s="9" t="s">
        <v>148</v>
      </c>
      <c r="J142" s="34">
        <v>28.37</v>
      </c>
      <c r="K142" s="35">
        <v>25.83</v>
      </c>
      <c r="L142" s="35">
        <v>2.99</v>
      </c>
      <c r="M142" s="35">
        <v>2.7</v>
      </c>
      <c r="N142" s="9" t="s">
        <v>50</v>
      </c>
      <c r="O142" s="9" t="s">
        <v>141</v>
      </c>
      <c r="P142" s="9" t="s">
        <v>51</v>
      </c>
      <c r="Q142" s="34">
        <v>2.5</v>
      </c>
      <c r="R142" s="34">
        <v>5.52</v>
      </c>
      <c r="S142" s="36">
        <f t="shared" si="19"/>
        <v>61.721000000000004</v>
      </c>
      <c r="T142" s="37">
        <f t="shared" si="20"/>
        <v>76.599000000000004</v>
      </c>
      <c r="U142" s="38">
        <f t="shared" si="21"/>
        <v>3.4043999999999999</v>
      </c>
      <c r="V142" s="9" t="str" cm="1">
        <f t="array" ref="V142">_xlfn.XLOOKUP(HsgLista[[#This Row],[Helyiség kategória kód]], _KatKódok, Hasznos_e)</f>
        <v>Hasznos</v>
      </c>
      <c r="W142" s="55" t="str">
        <f t="shared" si="22"/>
        <v>50-es rúd</v>
      </c>
      <c r="X142" s="103">
        <f t="shared" si="23"/>
        <v>0.29000000000000004</v>
      </c>
      <c r="Y142" s="9" t="str" cm="1">
        <f t="array" ref="Y142">_xlfn.XLOOKUP(_xlfn.SINGLE(Burkolattípus), lábazat!$A$3:$A$17, _xlfn.XLOOKUP(_xlfn.SINGLE(Falburkolattípus), lábazat!$C$1:$U$1, lábazat!$C$3:$U$17))</f>
        <v>SZP1</v>
      </c>
      <c r="Z142" s="9"/>
      <c r="AA142" s="20"/>
      <c r="AB142" s="39"/>
      <c r="AE142" s="9"/>
      <c r="AF142" s="9"/>
    </row>
    <row r="143" spans="1:32">
      <c r="A143" s="32" t="str">
        <f>LEFT(ID)</f>
        <v>O</v>
      </c>
      <c r="B143" s="33">
        <f t="shared" si="17"/>
        <v>6</v>
      </c>
      <c r="C143" s="33">
        <f t="shared" si="18"/>
        <v>7</v>
      </c>
      <c r="D143" s="9" t="s">
        <v>172</v>
      </c>
      <c r="E143" s="9" t="s">
        <v>151</v>
      </c>
      <c r="F143" s="9" t="s">
        <v>57</v>
      </c>
      <c r="G143" s="9" t="s">
        <v>58</v>
      </c>
      <c r="H143" s="9" t="s">
        <v>62</v>
      </c>
      <c r="I143" s="9" t="s">
        <v>148</v>
      </c>
      <c r="J143" s="34">
        <v>26.61</v>
      </c>
      <c r="K143" s="35">
        <v>22.64</v>
      </c>
      <c r="L143" s="35">
        <v>2.99</v>
      </c>
      <c r="M143" s="35">
        <v>2.7</v>
      </c>
      <c r="N143" s="9" t="s">
        <v>50</v>
      </c>
      <c r="O143" s="9" t="s">
        <v>141</v>
      </c>
      <c r="P143" s="9" t="s">
        <v>51</v>
      </c>
      <c r="Q143" s="34">
        <v>2.5</v>
      </c>
      <c r="R143" s="34">
        <v>5.52</v>
      </c>
      <c r="S143" s="36">
        <f t="shared" si="19"/>
        <v>53.108000000000004</v>
      </c>
      <c r="T143" s="37">
        <f t="shared" si="20"/>
        <v>71.847000000000008</v>
      </c>
      <c r="U143" s="38">
        <f t="shared" si="21"/>
        <v>3.1932</v>
      </c>
      <c r="V143" s="9" t="str" cm="1">
        <f t="array" ref="V143">_xlfn.XLOOKUP(HsgLista[[#This Row],[Helyiség kategória kód]], _KatKódok, Hasznos_e)</f>
        <v>Hasznos</v>
      </c>
      <c r="W143" s="55" t="str">
        <f t="shared" si="22"/>
        <v>50-es rúd</v>
      </c>
      <c r="X143" s="103">
        <f t="shared" si="23"/>
        <v>0.29000000000000004</v>
      </c>
      <c r="Y143" s="9" t="str" cm="1">
        <f t="array" ref="Y143">_xlfn.XLOOKUP(_xlfn.SINGLE(Burkolattípus), lábazat!$A$3:$A$17, _xlfn.XLOOKUP(_xlfn.SINGLE(Falburkolattípus), lábazat!$C$1:$U$1, lábazat!$C$3:$U$17))</f>
        <v>SZP1</v>
      </c>
      <c r="Z143" s="9"/>
      <c r="AA143" s="20"/>
      <c r="AB143" s="39"/>
      <c r="AE143" s="9"/>
      <c r="AF143" s="9"/>
    </row>
    <row r="144" spans="1:32">
      <c r="A144" s="32" t="str">
        <f>LEFT(ID)</f>
        <v>O</v>
      </c>
      <c r="B144" s="33">
        <f t="shared" si="17"/>
        <v>6</v>
      </c>
      <c r="C144" s="33">
        <f t="shared" si="18"/>
        <v>8</v>
      </c>
      <c r="D144" s="9" t="s">
        <v>174</v>
      </c>
      <c r="E144" s="9" t="s">
        <v>151</v>
      </c>
      <c r="F144" s="9" t="s">
        <v>57</v>
      </c>
      <c r="G144" s="9" t="s">
        <v>58</v>
      </c>
      <c r="H144" s="9" t="s">
        <v>62</v>
      </c>
      <c r="I144" s="9" t="s">
        <v>148</v>
      </c>
      <c r="J144" s="34">
        <v>24.72</v>
      </c>
      <c r="K144" s="35">
        <v>20.49</v>
      </c>
      <c r="L144" s="35">
        <v>2.99</v>
      </c>
      <c r="M144" s="35">
        <v>2.7</v>
      </c>
      <c r="N144" s="9" t="s">
        <v>50</v>
      </c>
      <c r="O144" s="9" t="s">
        <v>141</v>
      </c>
      <c r="P144" s="9" t="s">
        <v>51</v>
      </c>
      <c r="Q144" s="34">
        <v>2.5</v>
      </c>
      <c r="R144" s="34">
        <v>0</v>
      </c>
      <c r="S144" s="36">
        <f t="shared" si="19"/>
        <v>52.823</v>
      </c>
      <c r="T144" s="37">
        <f t="shared" si="20"/>
        <v>66.744</v>
      </c>
      <c r="U144" s="38">
        <f t="shared" si="21"/>
        <v>2.9663999999999997</v>
      </c>
      <c r="V144" s="9" t="str" cm="1">
        <f t="array" ref="V144">_xlfn.XLOOKUP(HsgLista[[#This Row],[Helyiség kategória kód]], _KatKódok, Hasznos_e)</f>
        <v>Hasznos</v>
      </c>
      <c r="W144" s="55" t="str">
        <f t="shared" si="22"/>
        <v>50-es rúd</v>
      </c>
      <c r="X144" s="103">
        <f t="shared" si="23"/>
        <v>0.29000000000000004</v>
      </c>
      <c r="Y144" s="9" t="str" cm="1">
        <f t="array" ref="Y144">_xlfn.XLOOKUP(_xlfn.SINGLE(Burkolattípus), lábazat!$A$3:$A$17, _xlfn.XLOOKUP(_xlfn.SINGLE(Falburkolattípus), lábazat!$C$1:$U$1, lábazat!$C$3:$U$17))</f>
        <v>SZP1</v>
      </c>
      <c r="Z144" s="9"/>
      <c r="AA144" s="20"/>
      <c r="AB144" s="39"/>
      <c r="AE144" s="9"/>
      <c r="AF144" s="9"/>
    </row>
    <row r="145" spans="1:32">
      <c r="A145" s="32" t="str">
        <f>LEFT(ID)</f>
        <v>O</v>
      </c>
      <c r="B145" s="33">
        <f t="shared" si="17"/>
        <v>6</v>
      </c>
      <c r="C145" s="33">
        <f t="shared" si="18"/>
        <v>8</v>
      </c>
      <c r="D145" s="9" t="s">
        <v>174</v>
      </c>
      <c r="E145" s="9" t="s">
        <v>151</v>
      </c>
      <c r="F145" s="9" t="s">
        <v>57</v>
      </c>
      <c r="G145" s="9" t="s">
        <v>58</v>
      </c>
      <c r="H145" s="9" t="s">
        <v>62</v>
      </c>
      <c r="I145" s="9" t="s">
        <v>148</v>
      </c>
      <c r="J145" s="34">
        <v>33.01</v>
      </c>
      <c r="K145" s="35">
        <v>23.31</v>
      </c>
      <c r="L145" s="35">
        <v>2.99</v>
      </c>
      <c r="M145" s="35">
        <v>2.7</v>
      </c>
      <c r="N145" s="9" t="s">
        <v>50</v>
      </c>
      <c r="O145" s="9" t="s">
        <v>141</v>
      </c>
      <c r="P145" s="9" t="s">
        <v>51</v>
      </c>
      <c r="Q145" s="34">
        <v>4.63</v>
      </c>
      <c r="R145" s="34">
        <v>0</v>
      </c>
      <c r="S145" s="36">
        <f t="shared" si="19"/>
        <v>58.306999999999995</v>
      </c>
      <c r="T145" s="37">
        <f t="shared" si="20"/>
        <v>89.126999999999995</v>
      </c>
      <c r="U145" s="38">
        <f t="shared" si="21"/>
        <v>3.9611999999999998</v>
      </c>
      <c r="V145" s="9" t="str" cm="1">
        <f t="array" ref="V145">_xlfn.XLOOKUP(HsgLista[[#This Row],[Helyiség kategória kód]], _KatKódok, Hasznos_e)</f>
        <v>Hasznos</v>
      </c>
      <c r="W145" s="55" t="str">
        <f t="shared" si="22"/>
        <v>50-es rúd</v>
      </c>
      <c r="X145" s="103">
        <f t="shared" si="23"/>
        <v>0.29000000000000004</v>
      </c>
      <c r="Y145" s="9" t="str" cm="1">
        <f t="array" ref="Y145">_xlfn.XLOOKUP(_xlfn.SINGLE(Burkolattípus), lábazat!$A$3:$A$17, _xlfn.XLOOKUP(_xlfn.SINGLE(Falburkolattípus), lábazat!$C$1:$U$1, lábazat!$C$3:$U$17))</f>
        <v>SZP1</v>
      </c>
      <c r="Z145" s="9"/>
      <c r="AA145" s="20"/>
      <c r="AB145" s="39"/>
      <c r="AE145" s="9"/>
      <c r="AF145" s="9"/>
    </row>
    <row r="146" spans="1:32">
      <c r="A146" s="32" t="str">
        <f>LEFT(ID)</f>
        <v>O</v>
      </c>
      <c r="B146" s="33">
        <f t="shared" si="17"/>
        <v>6</v>
      </c>
      <c r="C146" s="33">
        <f t="shared" si="18"/>
        <v>8</v>
      </c>
      <c r="D146" s="9" t="s">
        <v>174</v>
      </c>
      <c r="E146" s="9" t="s">
        <v>151</v>
      </c>
      <c r="F146" s="9" t="s">
        <v>57</v>
      </c>
      <c r="G146" s="9" t="s">
        <v>58</v>
      </c>
      <c r="H146" s="9" t="s">
        <v>62</v>
      </c>
      <c r="I146" s="9" t="s">
        <v>148</v>
      </c>
      <c r="J146" s="34">
        <v>16.84</v>
      </c>
      <c r="K146" s="35">
        <v>17.989999999999998</v>
      </c>
      <c r="L146" s="35">
        <v>2.99</v>
      </c>
      <c r="M146" s="35">
        <v>2.7</v>
      </c>
      <c r="N146" s="9" t="s">
        <v>50</v>
      </c>
      <c r="O146" s="9" t="s">
        <v>141</v>
      </c>
      <c r="P146" s="9" t="s">
        <v>51</v>
      </c>
      <c r="Q146" s="34">
        <v>0</v>
      </c>
      <c r="R146" s="34">
        <v>0</v>
      </c>
      <c r="S146" s="36">
        <f t="shared" si="19"/>
        <v>48.573</v>
      </c>
      <c r="T146" s="37">
        <f t="shared" si="20"/>
        <v>45.468000000000004</v>
      </c>
      <c r="U146" s="38">
        <f t="shared" si="21"/>
        <v>2.0207999999999999</v>
      </c>
      <c r="V146" s="9" t="str" cm="1">
        <f t="array" ref="V146">_xlfn.XLOOKUP(HsgLista[[#This Row],[Helyiség kategória kód]], _KatKódok, Hasznos_e)</f>
        <v>Hasznos</v>
      </c>
      <c r="W146" s="55" t="str">
        <f t="shared" si="22"/>
        <v>50-es rúd</v>
      </c>
      <c r="X146" s="103">
        <f t="shared" si="23"/>
        <v>0.29000000000000004</v>
      </c>
      <c r="Y146" s="9" t="str" cm="1">
        <f t="array" ref="Y146">_xlfn.XLOOKUP(_xlfn.SINGLE(Burkolattípus), lábazat!$A$3:$A$17, _xlfn.XLOOKUP(_xlfn.SINGLE(Falburkolattípus), lábazat!$C$1:$U$1, lábazat!$C$3:$U$17))</f>
        <v>SZP1</v>
      </c>
      <c r="Z146" s="9"/>
      <c r="AA146" s="20"/>
      <c r="AB146" s="39"/>
      <c r="AE146" s="9"/>
      <c r="AF146" s="9"/>
    </row>
    <row r="147" spans="1:32">
      <c r="A147" s="32" t="str">
        <f>LEFT(ID)</f>
        <v>O</v>
      </c>
      <c r="B147" s="33">
        <f t="shared" si="17"/>
        <v>6</v>
      </c>
      <c r="C147" s="33">
        <f t="shared" si="18"/>
        <v>8</v>
      </c>
      <c r="D147" s="9" t="s">
        <v>174</v>
      </c>
      <c r="E147" s="9" t="s">
        <v>151</v>
      </c>
      <c r="F147" s="9" t="s">
        <v>57</v>
      </c>
      <c r="G147" s="9" t="s">
        <v>58</v>
      </c>
      <c r="H147" s="9" t="s">
        <v>62</v>
      </c>
      <c r="I147" s="9" t="s">
        <v>148</v>
      </c>
      <c r="J147" s="34">
        <v>16.86</v>
      </c>
      <c r="K147" s="35">
        <v>18.010000000000002</v>
      </c>
      <c r="L147" s="35">
        <v>2.99</v>
      </c>
      <c r="M147" s="35">
        <v>2.7</v>
      </c>
      <c r="N147" s="9" t="s">
        <v>50</v>
      </c>
      <c r="O147" s="9" t="s">
        <v>141</v>
      </c>
      <c r="P147" s="9" t="s">
        <v>51</v>
      </c>
      <c r="Q147" s="34">
        <v>4.25</v>
      </c>
      <c r="R147" s="34">
        <v>0</v>
      </c>
      <c r="S147" s="36">
        <f t="shared" si="19"/>
        <v>44.37700000000001</v>
      </c>
      <c r="T147" s="37">
        <f t="shared" si="20"/>
        <v>45.521999999999998</v>
      </c>
      <c r="U147" s="38">
        <f t="shared" si="21"/>
        <v>2.0232000000000001</v>
      </c>
      <c r="V147" s="9" t="str" cm="1">
        <f t="array" ref="V147">_xlfn.XLOOKUP(HsgLista[[#This Row],[Helyiség kategória kód]], _KatKódok, Hasznos_e)</f>
        <v>Hasznos</v>
      </c>
      <c r="W147" s="55" t="str">
        <f t="shared" si="22"/>
        <v>50-es rúd</v>
      </c>
      <c r="X147" s="103">
        <f t="shared" si="23"/>
        <v>0.29000000000000004</v>
      </c>
      <c r="Y147" s="9" t="str" cm="1">
        <f t="array" ref="Y147">_xlfn.XLOOKUP(_xlfn.SINGLE(Burkolattípus), lábazat!$A$3:$A$17, _xlfn.XLOOKUP(_xlfn.SINGLE(Falburkolattípus), lábazat!$C$1:$U$1, lábazat!$C$3:$U$17))</f>
        <v>SZP1</v>
      </c>
      <c r="Z147" s="9"/>
      <c r="AA147" s="20"/>
      <c r="AB147" s="39"/>
      <c r="AE147" s="9"/>
      <c r="AF147" s="9"/>
    </row>
    <row r="148" spans="1:32">
      <c r="A148" s="32" t="str">
        <f>LEFT(ID)</f>
        <v>O</v>
      </c>
      <c r="B148" s="33">
        <f t="shared" si="17"/>
        <v>6</v>
      </c>
      <c r="C148" s="33">
        <f t="shared" si="18"/>
        <v>8</v>
      </c>
      <c r="D148" s="9" t="s">
        <v>174</v>
      </c>
      <c r="E148" s="9" t="s">
        <v>151</v>
      </c>
      <c r="F148" s="9" t="s">
        <v>57</v>
      </c>
      <c r="G148" s="9" t="s">
        <v>58</v>
      </c>
      <c r="H148" s="9" t="s">
        <v>62</v>
      </c>
      <c r="I148" s="9" t="s">
        <v>148</v>
      </c>
      <c r="J148" s="34">
        <v>19.28</v>
      </c>
      <c r="K148" s="35">
        <v>18.88</v>
      </c>
      <c r="L148" s="35">
        <v>2.99</v>
      </c>
      <c r="M148" s="35">
        <v>2.7</v>
      </c>
      <c r="N148" s="9" t="s">
        <v>50</v>
      </c>
      <c r="O148" s="9" t="s">
        <v>141</v>
      </c>
      <c r="P148" s="9" t="s">
        <v>51</v>
      </c>
      <c r="Q148" s="34">
        <v>4.63</v>
      </c>
      <c r="R148" s="34">
        <v>0</v>
      </c>
      <c r="S148" s="36">
        <f t="shared" si="19"/>
        <v>46.345999999999997</v>
      </c>
      <c r="T148" s="37">
        <f t="shared" si="20"/>
        <v>52.056000000000004</v>
      </c>
      <c r="U148" s="38">
        <f t="shared" si="21"/>
        <v>2.3136000000000001</v>
      </c>
      <c r="V148" s="9" t="str" cm="1">
        <f t="array" ref="V148">_xlfn.XLOOKUP(HsgLista[[#This Row],[Helyiség kategória kód]], _KatKódok, Hasznos_e)</f>
        <v>Hasznos</v>
      </c>
      <c r="W148" s="55" t="str">
        <f t="shared" si="22"/>
        <v>50-es rúd</v>
      </c>
      <c r="X148" s="103">
        <f t="shared" si="23"/>
        <v>0.29000000000000004</v>
      </c>
      <c r="Y148" s="9" t="str" cm="1">
        <f t="array" ref="Y148">_xlfn.XLOOKUP(_xlfn.SINGLE(Burkolattípus), lábazat!$A$3:$A$17, _xlfn.XLOOKUP(_xlfn.SINGLE(Falburkolattípus), lábazat!$C$1:$U$1, lábazat!$C$3:$U$17))</f>
        <v>SZP1</v>
      </c>
      <c r="Z148" s="9"/>
      <c r="AA148" s="20"/>
      <c r="AB148" s="39"/>
      <c r="AE148" s="9"/>
      <c r="AF148" s="9"/>
    </row>
    <row r="149" spans="1:32">
      <c r="A149" s="32" t="str">
        <f>LEFT(ID)</f>
        <v>O</v>
      </c>
      <c r="B149" s="33">
        <f t="shared" si="17"/>
        <v>6</v>
      </c>
      <c r="C149" s="33">
        <f t="shared" si="18"/>
        <v>8</v>
      </c>
      <c r="D149" s="9" t="s">
        <v>174</v>
      </c>
      <c r="E149" s="9" t="s">
        <v>151</v>
      </c>
      <c r="F149" s="9" t="s">
        <v>57</v>
      </c>
      <c r="G149" s="9" t="s">
        <v>58</v>
      </c>
      <c r="H149" s="9" t="s">
        <v>62</v>
      </c>
      <c r="I149" s="9" t="s">
        <v>148</v>
      </c>
      <c r="J149" s="34">
        <v>20.52</v>
      </c>
      <c r="K149" s="35">
        <v>21</v>
      </c>
      <c r="L149" s="35">
        <v>2.99</v>
      </c>
      <c r="M149" s="35">
        <v>2.7</v>
      </c>
      <c r="N149" s="9" t="s">
        <v>50</v>
      </c>
      <c r="O149" s="9" t="s">
        <v>141</v>
      </c>
      <c r="P149" s="9" t="s">
        <v>51</v>
      </c>
      <c r="Q149" s="34">
        <v>2.5</v>
      </c>
      <c r="R149" s="34">
        <v>0</v>
      </c>
      <c r="S149" s="36">
        <f t="shared" si="19"/>
        <v>54.2</v>
      </c>
      <c r="T149" s="37">
        <f t="shared" si="20"/>
        <v>55.404000000000003</v>
      </c>
      <c r="U149" s="38">
        <f t="shared" si="21"/>
        <v>2.4624000000000001</v>
      </c>
      <c r="V149" s="9" t="str" cm="1">
        <f t="array" ref="V149">_xlfn.XLOOKUP(HsgLista[[#This Row],[Helyiség kategória kód]], _KatKódok, Hasznos_e)</f>
        <v>Hasznos</v>
      </c>
      <c r="W149" s="55" t="str">
        <f t="shared" si="22"/>
        <v>50-es rúd</v>
      </c>
      <c r="X149" s="103">
        <f t="shared" si="23"/>
        <v>0.29000000000000004</v>
      </c>
      <c r="Y149" s="9" t="str" cm="1">
        <f t="array" ref="Y149">_xlfn.XLOOKUP(_xlfn.SINGLE(Burkolattípus), lábazat!$A$3:$A$17, _xlfn.XLOOKUP(_xlfn.SINGLE(Falburkolattípus), lábazat!$C$1:$U$1, lábazat!$C$3:$U$17))</f>
        <v>SZP1</v>
      </c>
      <c r="Z149" s="9"/>
      <c r="AA149" s="20"/>
      <c r="AB149" s="39"/>
      <c r="AE149" s="9"/>
      <c r="AF149" s="9"/>
    </row>
    <row r="150" spans="1:32">
      <c r="A150" s="32" t="str">
        <f>LEFT(ID)</f>
        <v>O</v>
      </c>
      <c r="B150" s="33">
        <f t="shared" si="17"/>
        <v>6</v>
      </c>
      <c r="C150" s="33">
        <f t="shared" si="18"/>
        <v>8</v>
      </c>
      <c r="D150" s="9" t="s">
        <v>174</v>
      </c>
      <c r="E150" s="9" t="s">
        <v>151</v>
      </c>
      <c r="F150" s="9" t="s">
        <v>57</v>
      </c>
      <c r="G150" s="9" t="s">
        <v>58</v>
      </c>
      <c r="H150" s="9" t="s">
        <v>62</v>
      </c>
      <c r="I150" s="9" t="s">
        <v>148</v>
      </c>
      <c r="J150" s="34">
        <v>17.059999999999999</v>
      </c>
      <c r="K150" s="35">
        <v>18.07</v>
      </c>
      <c r="L150" s="35">
        <v>2.99</v>
      </c>
      <c r="M150" s="35">
        <v>2.7</v>
      </c>
      <c r="N150" s="9" t="s">
        <v>50</v>
      </c>
      <c r="O150" s="9" t="s">
        <v>141</v>
      </c>
      <c r="P150" s="9" t="s">
        <v>51</v>
      </c>
      <c r="Q150" s="34">
        <v>2.5</v>
      </c>
      <c r="R150" s="34">
        <v>0</v>
      </c>
      <c r="S150" s="36">
        <f t="shared" si="19"/>
        <v>46.289000000000001</v>
      </c>
      <c r="T150" s="37">
        <f t="shared" si="20"/>
        <v>46.061999999999998</v>
      </c>
      <c r="U150" s="38">
        <f t="shared" si="21"/>
        <v>2.0471999999999997</v>
      </c>
      <c r="V150" s="9" t="str" cm="1">
        <f t="array" ref="V150">_xlfn.XLOOKUP(HsgLista[[#This Row],[Helyiség kategória kód]], _KatKódok, Hasznos_e)</f>
        <v>Hasznos</v>
      </c>
      <c r="W150" s="55" t="str">
        <f t="shared" si="22"/>
        <v>50-es rúd</v>
      </c>
      <c r="X150" s="103">
        <f t="shared" si="23"/>
        <v>0.29000000000000004</v>
      </c>
      <c r="Y150" s="9" t="str" cm="1">
        <f t="array" ref="Y150">_xlfn.XLOOKUP(_xlfn.SINGLE(Burkolattípus), lábazat!$A$3:$A$17, _xlfn.XLOOKUP(_xlfn.SINGLE(Falburkolattípus), lábazat!$C$1:$U$1, lábazat!$C$3:$U$17))</f>
        <v>SZP1</v>
      </c>
      <c r="Z150" s="9"/>
      <c r="AA150" s="20"/>
      <c r="AB150" s="39"/>
      <c r="AE150" s="9"/>
      <c r="AF150" s="9"/>
    </row>
    <row r="151" spans="1:32">
      <c r="A151" s="32" t="str">
        <f>LEFT(ID)</f>
        <v>O</v>
      </c>
      <c r="B151" s="33">
        <f t="shared" si="17"/>
        <v>6</v>
      </c>
      <c r="C151" s="33">
        <f t="shared" si="18"/>
        <v>8</v>
      </c>
      <c r="D151" s="9" t="s">
        <v>174</v>
      </c>
      <c r="E151" s="9" t="s">
        <v>56</v>
      </c>
      <c r="F151" s="9" t="s">
        <v>57</v>
      </c>
      <c r="G151" s="9" t="s">
        <v>58</v>
      </c>
      <c r="H151" s="9" t="s">
        <v>62</v>
      </c>
      <c r="I151" s="9" t="s">
        <v>148</v>
      </c>
      <c r="J151" s="34">
        <v>22.91</v>
      </c>
      <c r="K151" s="35">
        <v>20.350000000000001</v>
      </c>
      <c r="L151" s="35">
        <v>2.99</v>
      </c>
      <c r="M151" s="35">
        <v>2.5</v>
      </c>
      <c r="N151" s="9" t="s">
        <v>50</v>
      </c>
      <c r="O151" s="9" t="s">
        <v>60</v>
      </c>
      <c r="P151" s="9" t="s">
        <v>51</v>
      </c>
      <c r="Q151" s="34">
        <v>2.13</v>
      </c>
      <c r="R151" s="34">
        <v>0</v>
      </c>
      <c r="S151" s="36">
        <f t="shared" si="19"/>
        <v>48.744999999999997</v>
      </c>
      <c r="T151" s="37">
        <f t="shared" si="20"/>
        <v>57.274999999999999</v>
      </c>
      <c r="U151" s="38">
        <f t="shared" si="21"/>
        <v>2.7492000000000001</v>
      </c>
      <c r="V151" s="9" t="str" cm="1">
        <f t="array" ref="V151">_xlfn.XLOOKUP(HsgLista[[#This Row],[Helyiség kategória kód]], _KatKódok, Hasznos_e)</f>
        <v>Hasznos</v>
      </c>
      <c r="W151" s="55" t="str">
        <f t="shared" si="22"/>
        <v>50-es rúd</v>
      </c>
      <c r="X151" s="103">
        <f t="shared" si="23"/>
        <v>0.49000000000000021</v>
      </c>
      <c r="Y151" s="9" t="str" cm="1">
        <f t="array" ref="Y151">_xlfn.XLOOKUP(_xlfn.SINGLE(Burkolattípus), lábazat!$A$3:$A$17, _xlfn.XLOOKUP(_xlfn.SINGLE(Falburkolattípus), lábazat!$C$1:$U$1, lábazat!$C$3:$U$17))</f>
        <v>GUMI</v>
      </c>
      <c r="Z151" s="9"/>
      <c r="AA151" s="20"/>
      <c r="AB151" s="39"/>
      <c r="AE151" s="9"/>
      <c r="AF151" s="9"/>
    </row>
    <row r="152" spans="1:32">
      <c r="A152" s="32" t="str">
        <f>LEFT(ID)</f>
        <v>O</v>
      </c>
      <c r="B152" s="33">
        <f t="shared" si="17"/>
        <v>7</v>
      </c>
      <c r="C152" s="33">
        <f t="shared" si="18"/>
        <v>2</v>
      </c>
      <c r="D152" s="9" t="s">
        <v>175</v>
      </c>
      <c r="E152" s="9" t="s">
        <v>176</v>
      </c>
      <c r="F152" s="9" t="s">
        <v>57</v>
      </c>
      <c r="G152" s="9" t="s">
        <v>58</v>
      </c>
      <c r="H152" s="9" t="s">
        <v>177</v>
      </c>
      <c r="I152" s="9" t="s">
        <v>148</v>
      </c>
      <c r="J152" s="34">
        <v>32.44</v>
      </c>
      <c r="K152" s="35">
        <v>26.57</v>
      </c>
      <c r="L152" s="35">
        <v>4.45</v>
      </c>
      <c r="M152" s="35">
        <v>2.7</v>
      </c>
      <c r="N152" s="9" t="s">
        <v>50</v>
      </c>
      <c r="O152" s="9" t="s">
        <v>141</v>
      </c>
      <c r="P152" s="9" t="s">
        <v>51</v>
      </c>
      <c r="Q152" s="34">
        <v>2.13</v>
      </c>
      <c r="R152" s="34">
        <v>12.83</v>
      </c>
      <c r="S152" s="36">
        <f t="shared" si="19"/>
        <v>56.779000000000011</v>
      </c>
      <c r="T152" s="37">
        <f t="shared" si="20"/>
        <v>87.587999999999994</v>
      </c>
      <c r="U152" s="38">
        <f t="shared" si="21"/>
        <v>3.8927999999999998</v>
      </c>
      <c r="V152" s="9" t="str" cm="1">
        <f t="array" ref="V152">_xlfn.XLOOKUP(HsgLista[[#This Row],[Helyiség kategória kód]], _KatKódok, Hasznos_e)</f>
        <v>Hasznos</v>
      </c>
      <c r="W152" s="55" t="str">
        <f t="shared" si="22"/>
        <v>200-as rúd</v>
      </c>
      <c r="X152" s="103">
        <f t="shared" si="23"/>
        <v>1.75</v>
      </c>
      <c r="Y152" s="9" t="str" cm="1">
        <f t="array" ref="Y152">_xlfn.XLOOKUP(_xlfn.SINGLE(Burkolattípus), lábazat!$A$3:$A$17, _xlfn.XLOOKUP(_xlfn.SINGLE(Falburkolattípus), lábazat!$C$1:$U$1, lábazat!$C$3:$U$17))</f>
        <v>SZP1</v>
      </c>
      <c r="Z152" s="9"/>
      <c r="AA152" s="20"/>
      <c r="AB152" s="39"/>
      <c r="AE152" s="9"/>
      <c r="AF152" s="9"/>
    </row>
    <row r="153" spans="1:32">
      <c r="A153" s="32" t="str">
        <f>LEFT(ID)</f>
        <v>O</v>
      </c>
      <c r="B153" s="33">
        <f t="shared" si="17"/>
        <v>7</v>
      </c>
      <c r="C153" s="33">
        <f t="shared" si="18"/>
        <v>4</v>
      </c>
      <c r="D153" s="9" t="s">
        <v>178</v>
      </c>
      <c r="E153" s="9" t="s">
        <v>151</v>
      </c>
      <c r="F153" s="9" t="s">
        <v>57</v>
      </c>
      <c r="G153" s="9" t="s">
        <v>58</v>
      </c>
      <c r="H153" s="9" t="s">
        <v>177</v>
      </c>
      <c r="I153" s="9" t="s">
        <v>148</v>
      </c>
      <c r="J153" s="34">
        <v>14.65</v>
      </c>
      <c r="K153" s="35">
        <v>15.34</v>
      </c>
      <c r="L153" s="35">
        <v>4.45</v>
      </c>
      <c r="M153" s="35">
        <v>2.7</v>
      </c>
      <c r="N153" s="9" t="s">
        <v>50</v>
      </c>
      <c r="O153" s="9" t="s">
        <v>141</v>
      </c>
      <c r="P153" s="9" t="s">
        <v>51</v>
      </c>
      <c r="Q153" s="34">
        <v>4.63</v>
      </c>
      <c r="R153" s="34">
        <v>4.6900000000000004</v>
      </c>
      <c r="S153" s="36">
        <f t="shared" si="19"/>
        <v>32.097999999999999</v>
      </c>
      <c r="T153" s="37">
        <f t="shared" si="20"/>
        <v>39.555000000000007</v>
      </c>
      <c r="U153" s="38">
        <f t="shared" si="21"/>
        <v>1.758</v>
      </c>
      <c r="V153" s="9" t="str" cm="1">
        <f t="array" ref="V153">_xlfn.XLOOKUP(HsgLista[[#This Row],[Helyiség kategória kód]], _KatKódok, Hasznos_e)</f>
        <v>Hasznos</v>
      </c>
      <c r="W153" s="55" t="str">
        <f t="shared" si="22"/>
        <v>200-as rúd</v>
      </c>
      <c r="X153" s="103">
        <f t="shared" si="23"/>
        <v>1.75</v>
      </c>
      <c r="Y153" s="9" t="str" cm="1">
        <f t="array" ref="Y153">_xlfn.XLOOKUP(_xlfn.SINGLE(Burkolattípus), lábazat!$A$3:$A$17, _xlfn.XLOOKUP(_xlfn.SINGLE(Falburkolattípus), lábazat!$C$1:$U$1, lábazat!$C$3:$U$17))</f>
        <v>SZP1</v>
      </c>
      <c r="Z153" s="9"/>
      <c r="AA153" s="20"/>
      <c r="AB153" s="39"/>
      <c r="AE153" s="9"/>
      <c r="AF153" s="9"/>
    </row>
    <row r="154" spans="1:32">
      <c r="A154" s="32" t="str">
        <f>LEFT(ID)</f>
        <v>O</v>
      </c>
      <c r="B154" s="33">
        <f t="shared" si="17"/>
        <v>7</v>
      </c>
      <c r="C154" s="33">
        <f t="shared" si="18"/>
        <v>5</v>
      </c>
      <c r="D154" s="9" t="s">
        <v>179</v>
      </c>
      <c r="E154" s="9" t="s">
        <v>151</v>
      </c>
      <c r="F154" s="9" t="s">
        <v>57</v>
      </c>
      <c r="G154" s="9" t="s">
        <v>58</v>
      </c>
      <c r="H154" s="9" t="s">
        <v>177</v>
      </c>
      <c r="I154" s="9" t="s">
        <v>148</v>
      </c>
      <c r="J154" s="34">
        <v>14.6</v>
      </c>
      <c r="K154" s="35">
        <v>16.170000000000002</v>
      </c>
      <c r="L154" s="35">
        <v>4.45</v>
      </c>
      <c r="M154" s="35">
        <v>2.7</v>
      </c>
      <c r="N154" s="9" t="s">
        <v>50</v>
      </c>
      <c r="O154" s="9" t="s">
        <v>141</v>
      </c>
      <c r="P154" s="9" t="s">
        <v>51</v>
      </c>
      <c r="Q154" s="34">
        <v>2.5</v>
      </c>
      <c r="R154" s="34">
        <v>4.6900000000000004</v>
      </c>
      <c r="S154" s="36">
        <f t="shared" si="19"/>
        <v>36.469000000000008</v>
      </c>
      <c r="T154" s="37">
        <f t="shared" si="20"/>
        <v>39.42</v>
      </c>
      <c r="U154" s="38">
        <f t="shared" si="21"/>
        <v>1.7519999999999998</v>
      </c>
      <c r="V154" s="9" t="str" cm="1">
        <f t="array" ref="V154">_xlfn.XLOOKUP(HsgLista[[#This Row],[Helyiség kategória kód]], _KatKódok, Hasznos_e)</f>
        <v>Hasznos</v>
      </c>
      <c r="W154" s="55" t="str">
        <f t="shared" si="22"/>
        <v>200-as rúd</v>
      </c>
      <c r="X154" s="103">
        <f t="shared" si="23"/>
        <v>1.75</v>
      </c>
      <c r="Y154" s="9" t="str" cm="1">
        <f t="array" ref="Y154">_xlfn.XLOOKUP(_xlfn.SINGLE(Burkolattípus), lábazat!$A$3:$A$17, _xlfn.XLOOKUP(_xlfn.SINGLE(Falburkolattípus), lábazat!$C$1:$U$1, lábazat!$C$3:$U$17))</f>
        <v>SZP1</v>
      </c>
      <c r="Z154" s="9"/>
      <c r="AA154" s="20"/>
      <c r="AB154" s="39"/>
      <c r="AE154" s="9"/>
      <c r="AF154" s="9"/>
    </row>
    <row r="155" spans="1:32">
      <c r="A155" s="32" t="str">
        <f>LEFT(ID)</f>
        <v>O</v>
      </c>
      <c r="B155" s="33">
        <f t="shared" si="17"/>
        <v>7</v>
      </c>
      <c r="C155" s="33">
        <f t="shared" si="18"/>
        <v>6</v>
      </c>
      <c r="D155" s="9" t="s">
        <v>180</v>
      </c>
      <c r="E155" s="9" t="s">
        <v>149</v>
      </c>
      <c r="F155" s="9" t="s">
        <v>57</v>
      </c>
      <c r="G155" s="9" t="s">
        <v>58</v>
      </c>
      <c r="H155" s="9" t="s">
        <v>59</v>
      </c>
      <c r="I155" s="9" t="s">
        <v>148</v>
      </c>
      <c r="J155" s="34">
        <v>29.19</v>
      </c>
      <c r="K155" s="35">
        <v>23.24</v>
      </c>
      <c r="L155" s="35">
        <v>4.45</v>
      </c>
      <c r="M155" s="35">
        <v>2.7</v>
      </c>
      <c r="N155" s="9" t="s">
        <v>50</v>
      </c>
      <c r="O155" s="9" t="s">
        <v>141</v>
      </c>
      <c r="P155" s="9" t="s">
        <v>51</v>
      </c>
      <c r="Q155" s="34">
        <v>2.5</v>
      </c>
      <c r="R155" s="34">
        <v>9.39</v>
      </c>
      <c r="S155" s="36">
        <f t="shared" si="19"/>
        <v>50.857999999999997</v>
      </c>
      <c r="T155" s="37">
        <f t="shared" si="20"/>
        <v>78.813000000000002</v>
      </c>
      <c r="U155" s="38">
        <f t="shared" si="21"/>
        <v>3.5028000000000001</v>
      </c>
      <c r="V155" s="9" t="str" cm="1">
        <f t="array" ref="V155">_xlfn.XLOOKUP(HsgLista[[#This Row],[Helyiség kategória kód]], _KatKódok, Hasznos_e)</f>
        <v>Hasznos</v>
      </c>
      <c r="W155" s="55" t="str">
        <f t="shared" si="22"/>
        <v>200-as rúd</v>
      </c>
      <c r="X155" s="103">
        <f t="shared" si="23"/>
        <v>1.75</v>
      </c>
      <c r="Y155" s="9" t="str" cm="1">
        <f t="array" ref="Y155">_xlfn.XLOOKUP(_xlfn.SINGLE(Burkolattípus), lábazat!$A$3:$A$17, _xlfn.XLOOKUP(_xlfn.SINGLE(Falburkolattípus), lábazat!$C$1:$U$1, lábazat!$C$3:$U$17))</f>
        <v>SZP1</v>
      </c>
      <c r="Z155" s="9"/>
      <c r="AA155" s="20"/>
      <c r="AB155" s="39"/>
      <c r="AE155" s="9"/>
      <c r="AF155" s="9"/>
    </row>
    <row r="156" spans="1:32">
      <c r="A156" s="32" t="str">
        <f>LEFT(ID)</f>
        <v>O</v>
      </c>
      <c r="B156" s="33">
        <f t="shared" si="17"/>
        <v>7</v>
      </c>
      <c r="C156" s="33">
        <f t="shared" si="18"/>
        <v>7</v>
      </c>
      <c r="D156" s="9" t="s">
        <v>181</v>
      </c>
      <c r="E156" s="9" t="s">
        <v>151</v>
      </c>
      <c r="F156" s="9" t="s">
        <v>57</v>
      </c>
      <c r="G156" s="9" t="s">
        <v>58</v>
      </c>
      <c r="H156" s="9" t="s">
        <v>59</v>
      </c>
      <c r="I156" s="9" t="s">
        <v>148</v>
      </c>
      <c r="J156" s="34">
        <v>15.67</v>
      </c>
      <c r="K156" s="35">
        <v>16.399999999999999</v>
      </c>
      <c r="L156" s="35">
        <v>4.45</v>
      </c>
      <c r="M156" s="35">
        <v>2.7</v>
      </c>
      <c r="N156" s="9" t="s">
        <v>50</v>
      </c>
      <c r="O156" s="9" t="s">
        <v>141</v>
      </c>
      <c r="P156" s="9" t="s">
        <v>51</v>
      </c>
      <c r="Q156" s="34">
        <v>2.5</v>
      </c>
      <c r="R156" s="34">
        <v>3.44</v>
      </c>
      <c r="S156" s="36">
        <f t="shared" si="19"/>
        <v>38.340000000000003</v>
      </c>
      <c r="T156" s="37">
        <f t="shared" si="20"/>
        <v>42.309000000000005</v>
      </c>
      <c r="U156" s="38">
        <f t="shared" si="21"/>
        <v>1.8803999999999998</v>
      </c>
      <c r="V156" s="9" t="str" cm="1">
        <f t="array" ref="V156">_xlfn.XLOOKUP(HsgLista[[#This Row],[Helyiség kategória kód]], _KatKódok, Hasznos_e)</f>
        <v>Hasznos</v>
      </c>
      <c r="W156" s="55" t="str">
        <f t="shared" si="22"/>
        <v>200-as rúd</v>
      </c>
      <c r="X156" s="103">
        <f t="shared" si="23"/>
        <v>1.75</v>
      </c>
      <c r="Y156" s="9" t="str" cm="1">
        <f t="array" ref="Y156">_xlfn.XLOOKUP(_xlfn.SINGLE(Burkolattípus), lábazat!$A$3:$A$17, _xlfn.XLOOKUP(_xlfn.SINGLE(Falburkolattípus), lábazat!$C$1:$U$1, lábazat!$C$3:$U$17))</f>
        <v>SZP1</v>
      </c>
      <c r="Z156" s="9"/>
      <c r="AA156" s="20"/>
      <c r="AB156" s="39"/>
      <c r="AE156" s="9"/>
      <c r="AF156" s="9"/>
    </row>
    <row r="157" spans="1:32">
      <c r="A157" s="32" t="str">
        <f>LEFT(ID)</f>
        <v>O</v>
      </c>
      <c r="B157" s="33">
        <f t="shared" si="17"/>
        <v>7</v>
      </c>
      <c r="C157" s="33">
        <f t="shared" si="18"/>
        <v>7</v>
      </c>
      <c r="D157" s="9" t="s">
        <v>181</v>
      </c>
      <c r="E157" s="9" t="s">
        <v>151</v>
      </c>
      <c r="F157" s="9" t="s">
        <v>57</v>
      </c>
      <c r="G157" s="9" t="s">
        <v>58</v>
      </c>
      <c r="H157" s="9" t="s">
        <v>59</v>
      </c>
      <c r="I157" s="9" t="s">
        <v>148</v>
      </c>
      <c r="J157" s="34">
        <v>14.07</v>
      </c>
      <c r="K157" s="35">
        <v>15.35</v>
      </c>
      <c r="L157" s="35">
        <v>4.45</v>
      </c>
      <c r="M157" s="35">
        <v>2.7</v>
      </c>
      <c r="N157" s="9" t="s">
        <v>50</v>
      </c>
      <c r="O157" s="9" t="s">
        <v>141</v>
      </c>
      <c r="P157" s="9" t="s">
        <v>51</v>
      </c>
      <c r="Q157" s="34">
        <v>2.5</v>
      </c>
      <c r="R157" s="34">
        <v>1.72</v>
      </c>
      <c r="S157" s="36">
        <f t="shared" si="19"/>
        <v>37.225000000000001</v>
      </c>
      <c r="T157" s="37">
        <f t="shared" si="20"/>
        <v>37.989000000000004</v>
      </c>
      <c r="U157" s="38">
        <f t="shared" si="21"/>
        <v>1.6884000000000001</v>
      </c>
      <c r="V157" s="9" t="str" cm="1">
        <f t="array" ref="V157">_xlfn.XLOOKUP(HsgLista[[#This Row],[Helyiség kategória kód]], _KatKódok, Hasznos_e)</f>
        <v>Hasznos</v>
      </c>
      <c r="W157" s="55" t="str">
        <f t="shared" si="22"/>
        <v>200-as rúd</v>
      </c>
      <c r="X157" s="103">
        <f t="shared" si="23"/>
        <v>1.75</v>
      </c>
      <c r="Y157" s="9" t="str" cm="1">
        <f t="array" ref="Y157">_xlfn.XLOOKUP(_xlfn.SINGLE(Burkolattípus), lábazat!$A$3:$A$17, _xlfn.XLOOKUP(_xlfn.SINGLE(Falburkolattípus), lábazat!$C$1:$U$1, lábazat!$C$3:$U$17))</f>
        <v>SZP1</v>
      </c>
      <c r="Z157" s="9"/>
      <c r="AA157" s="20"/>
      <c r="AB157" s="39"/>
      <c r="AE157" s="9"/>
      <c r="AF157" s="9"/>
    </row>
    <row r="158" spans="1:32">
      <c r="A158" s="32" t="str">
        <f>LEFT(ID)</f>
        <v>O</v>
      </c>
      <c r="B158" s="33">
        <f t="shared" si="17"/>
        <v>7</v>
      </c>
      <c r="C158" s="33">
        <f t="shared" si="18"/>
        <v>8</v>
      </c>
      <c r="D158" s="9" t="s">
        <v>182</v>
      </c>
      <c r="E158" s="9" t="s">
        <v>151</v>
      </c>
      <c r="F158" s="9" t="s">
        <v>57</v>
      </c>
      <c r="G158" s="9" t="s">
        <v>58</v>
      </c>
      <c r="H158" s="9" t="s">
        <v>177</v>
      </c>
      <c r="I158" s="9" t="s">
        <v>148</v>
      </c>
      <c r="J158" s="34">
        <v>16.579999999999998</v>
      </c>
      <c r="K158" s="35">
        <v>16.98</v>
      </c>
      <c r="L158" s="35">
        <v>4.45</v>
      </c>
      <c r="M158" s="35">
        <v>2.7</v>
      </c>
      <c r="N158" s="9" t="s">
        <v>50</v>
      </c>
      <c r="O158" s="9" t="s">
        <v>141</v>
      </c>
      <c r="P158" s="9" t="s">
        <v>51</v>
      </c>
      <c r="Q158" s="34">
        <v>2.5</v>
      </c>
      <c r="R158" s="34">
        <v>1.72</v>
      </c>
      <c r="S158" s="36">
        <f t="shared" si="19"/>
        <v>41.626000000000005</v>
      </c>
      <c r="T158" s="37">
        <f t="shared" si="20"/>
        <v>44.765999999999998</v>
      </c>
      <c r="U158" s="38">
        <f t="shared" si="21"/>
        <v>1.9895999999999998</v>
      </c>
      <c r="V158" s="9" t="str" cm="1">
        <f t="array" ref="V158">_xlfn.XLOOKUP(HsgLista[[#This Row],[Helyiség kategória kód]], _KatKódok, Hasznos_e)</f>
        <v>Hasznos</v>
      </c>
      <c r="W158" s="55" t="str">
        <f t="shared" si="22"/>
        <v>200-as rúd</v>
      </c>
      <c r="X158" s="103">
        <f t="shared" si="23"/>
        <v>1.75</v>
      </c>
      <c r="Y158" s="9" t="str" cm="1">
        <f t="array" ref="Y158">_xlfn.XLOOKUP(_xlfn.SINGLE(Burkolattípus), lábazat!$A$3:$A$17, _xlfn.XLOOKUP(_xlfn.SINGLE(Falburkolattípus), lábazat!$C$1:$U$1, lábazat!$C$3:$U$17))</f>
        <v>SZP1</v>
      </c>
      <c r="Z158" s="9"/>
      <c r="AA158" s="20"/>
      <c r="AB158" s="39"/>
      <c r="AE158" s="9"/>
      <c r="AF158" s="9"/>
    </row>
    <row r="159" spans="1:32">
      <c r="A159" s="32" t="str">
        <f>LEFT(ID)</f>
        <v>O</v>
      </c>
      <c r="B159" s="33">
        <f t="shared" si="17"/>
        <v>7</v>
      </c>
      <c r="C159" s="33">
        <f t="shared" si="18"/>
        <v>9</v>
      </c>
      <c r="D159" s="9" t="s">
        <v>183</v>
      </c>
      <c r="E159" s="9" t="s">
        <v>151</v>
      </c>
      <c r="F159" s="9" t="s">
        <v>57</v>
      </c>
      <c r="G159" s="9" t="s">
        <v>58</v>
      </c>
      <c r="H159" s="9" t="s">
        <v>59</v>
      </c>
      <c r="I159" s="9" t="s">
        <v>148</v>
      </c>
      <c r="J159" s="34">
        <v>17.8</v>
      </c>
      <c r="K159" s="35">
        <v>17.559999999999999</v>
      </c>
      <c r="L159" s="35">
        <v>4.45</v>
      </c>
      <c r="M159" s="35">
        <v>2.7</v>
      </c>
      <c r="N159" s="9" t="s">
        <v>50</v>
      </c>
      <c r="O159" s="9" t="s">
        <v>141</v>
      </c>
      <c r="P159" s="9" t="s">
        <v>51</v>
      </c>
      <c r="Q159" s="34">
        <v>2.13</v>
      </c>
      <c r="R159" s="34">
        <v>1.72</v>
      </c>
      <c r="S159" s="36">
        <f t="shared" si="19"/>
        <v>43.561999999999998</v>
      </c>
      <c r="T159" s="37">
        <f t="shared" si="20"/>
        <v>48.06</v>
      </c>
      <c r="U159" s="38">
        <f t="shared" si="21"/>
        <v>2.1360000000000001</v>
      </c>
      <c r="V159" s="9" t="str" cm="1">
        <f t="array" ref="V159">_xlfn.XLOOKUP(HsgLista[[#This Row],[Helyiség kategória kód]], _KatKódok, Hasznos_e)</f>
        <v>Hasznos</v>
      </c>
      <c r="W159" s="55" t="str">
        <f t="shared" si="22"/>
        <v>200-as rúd</v>
      </c>
      <c r="X159" s="103">
        <f t="shared" si="23"/>
        <v>1.75</v>
      </c>
      <c r="Y159" s="9" t="str" cm="1">
        <f t="array" ref="Y159">_xlfn.XLOOKUP(_xlfn.SINGLE(Burkolattípus), lábazat!$A$3:$A$17, _xlfn.XLOOKUP(_xlfn.SINGLE(Falburkolattípus), lábazat!$C$1:$U$1, lábazat!$C$3:$U$17))</f>
        <v>SZP1</v>
      </c>
      <c r="Z159" s="9"/>
      <c r="AA159" s="20"/>
      <c r="AB159" s="39"/>
      <c r="AE159" s="9"/>
      <c r="AF159" s="9"/>
    </row>
    <row r="160" spans="1:32">
      <c r="A160" s="32" t="str">
        <f>LEFT(ID)</f>
        <v>O</v>
      </c>
      <c r="B160" s="33">
        <f t="shared" si="17"/>
        <v>7</v>
      </c>
      <c r="C160" s="33">
        <f t="shared" si="18"/>
        <v>10</v>
      </c>
      <c r="D160" s="9" t="s">
        <v>184</v>
      </c>
      <c r="E160" s="9" t="s">
        <v>151</v>
      </c>
      <c r="F160" s="9" t="s">
        <v>57</v>
      </c>
      <c r="G160" s="9" t="s">
        <v>58</v>
      </c>
      <c r="H160" s="9" t="s">
        <v>59</v>
      </c>
      <c r="I160" s="9" t="s">
        <v>148</v>
      </c>
      <c r="J160" s="34">
        <v>20.149999999999999</v>
      </c>
      <c r="K160" s="35">
        <v>18.29</v>
      </c>
      <c r="L160" s="35">
        <v>4.45</v>
      </c>
      <c r="M160" s="35">
        <v>2.7</v>
      </c>
      <c r="N160" s="9" t="s">
        <v>50</v>
      </c>
      <c r="O160" s="9" t="s">
        <v>141</v>
      </c>
      <c r="P160" s="9" t="s">
        <v>51</v>
      </c>
      <c r="Q160" s="34">
        <v>6.75</v>
      </c>
      <c r="R160" s="34">
        <v>3.44</v>
      </c>
      <c r="S160" s="36">
        <f t="shared" si="19"/>
        <v>39.193000000000005</v>
      </c>
      <c r="T160" s="37">
        <f t="shared" si="20"/>
        <v>54.405000000000001</v>
      </c>
      <c r="U160" s="38">
        <f t="shared" si="21"/>
        <v>2.4179999999999997</v>
      </c>
      <c r="V160" s="9" t="str" cm="1">
        <f t="array" ref="V160">_xlfn.XLOOKUP(HsgLista[[#This Row],[Helyiség kategória kód]], _KatKódok, Hasznos_e)</f>
        <v>Hasznos</v>
      </c>
      <c r="W160" s="55" t="str">
        <f t="shared" si="22"/>
        <v>200-as rúd</v>
      </c>
      <c r="X160" s="103">
        <f t="shared" si="23"/>
        <v>1.75</v>
      </c>
      <c r="Y160" s="9" t="str" cm="1">
        <f t="array" ref="Y160">_xlfn.XLOOKUP(_xlfn.SINGLE(Burkolattípus), lábazat!$A$3:$A$17, _xlfn.XLOOKUP(_xlfn.SINGLE(Falburkolattípus), lábazat!$C$1:$U$1, lábazat!$C$3:$U$17))</f>
        <v>SZP1</v>
      </c>
      <c r="Z160" s="9"/>
      <c r="AA160" s="20"/>
      <c r="AB160" s="39"/>
      <c r="AE160" s="9"/>
      <c r="AF160" s="9"/>
    </row>
    <row r="161" spans="1:32">
      <c r="A161" s="32" t="str">
        <f>LEFT(ID)</f>
        <v>O</v>
      </c>
      <c r="B161" s="33">
        <f t="shared" si="17"/>
        <v>7</v>
      </c>
      <c r="C161" s="33">
        <f t="shared" si="18"/>
        <v>11</v>
      </c>
      <c r="D161" s="9" t="s">
        <v>185</v>
      </c>
      <c r="E161" s="9" t="s">
        <v>151</v>
      </c>
      <c r="F161" s="9" t="s">
        <v>57</v>
      </c>
      <c r="G161" s="9" t="s">
        <v>58</v>
      </c>
      <c r="H161" s="9" t="s">
        <v>59</v>
      </c>
      <c r="I161" s="9" t="s">
        <v>148</v>
      </c>
      <c r="J161" s="34">
        <v>21.44</v>
      </c>
      <c r="K161" s="35">
        <v>19.5</v>
      </c>
      <c r="L161" s="35">
        <v>4.45</v>
      </c>
      <c r="M161" s="35">
        <v>2.7</v>
      </c>
      <c r="N161" s="9" t="s">
        <v>50</v>
      </c>
      <c r="O161" s="9" t="s">
        <v>141</v>
      </c>
      <c r="P161" s="9" t="s">
        <v>51</v>
      </c>
      <c r="Q161" s="34">
        <v>2.13</v>
      </c>
      <c r="R161" s="34">
        <v>3.44</v>
      </c>
      <c r="S161" s="36">
        <f t="shared" si="19"/>
        <v>47.080000000000005</v>
      </c>
      <c r="T161" s="37">
        <f t="shared" si="20"/>
        <v>57.888000000000005</v>
      </c>
      <c r="U161" s="38">
        <f t="shared" si="21"/>
        <v>2.5728000000000004</v>
      </c>
      <c r="V161" s="9" t="str" cm="1">
        <f t="array" ref="V161">_xlfn.XLOOKUP(HsgLista[[#This Row],[Helyiség kategória kód]], _KatKódok, Hasznos_e)</f>
        <v>Hasznos</v>
      </c>
      <c r="W161" s="55" t="str">
        <f t="shared" si="22"/>
        <v>200-as rúd</v>
      </c>
      <c r="X161" s="103">
        <f t="shared" si="23"/>
        <v>1.75</v>
      </c>
      <c r="Y161" s="9" t="str" cm="1">
        <f t="array" ref="Y161">_xlfn.XLOOKUP(_xlfn.SINGLE(Burkolattípus), lábazat!$A$3:$A$17, _xlfn.XLOOKUP(_xlfn.SINGLE(Falburkolattípus), lábazat!$C$1:$U$1, lábazat!$C$3:$U$17))</f>
        <v>SZP1</v>
      </c>
      <c r="Z161" s="9"/>
      <c r="AA161" s="20"/>
      <c r="AB161" s="39"/>
      <c r="AE161" s="9"/>
      <c r="AF161" s="9"/>
    </row>
    <row r="162" spans="1:32">
      <c r="A162" s="32" t="str">
        <f>LEFT(ID)</f>
        <v>O</v>
      </c>
      <c r="B162" s="33">
        <f t="shared" si="17"/>
        <v>7</v>
      </c>
      <c r="C162" s="33">
        <f t="shared" si="18"/>
        <v>13</v>
      </c>
      <c r="D162" s="9" t="s">
        <v>186</v>
      </c>
      <c r="E162" s="9" t="s">
        <v>151</v>
      </c>
      <c r="F162" s="9" t="s">
        <v>57</v>
      </c>
      <c r="G162" s="9" t="s">
        <v>58</v>
      </c>
      <c r="H162" s="9" t="s">
        <v>59</v>
      </c>
      <c r="I162" s="9" t="s">
        <v>148</v>
      </c>
      <c r="J162" s="34">
        <v>14.28</v>
      </c>
      <c r="K162" s="35">
        <v>15.23</v>
      </c>
      <c r="L162" s="35">
        <v>3</v>
      </c>
      <c r="M162" s="35">
        <v>2.7</v>
      </c>
      <c r="N162" s="9" t="s">
        <v>50</v>
      </c>
      <c r="O162" s="9" t="s">
        <v>141</v>
      </c>
      <c r="P162" s="9" t="s">
        <v>51</v>
      </c>
      <c r="Q162" s="34">
        <v>2.5</v>
      </c>
      <c r="R162" s="34">
        <v>0</v>
      </c>
      <c r="S162" s="36">
        <f t="shared" si="19"/>
        <v>38.621000000000002</v>
      </c>
      <c r="T162" s="37">
        <f t="shared" si="20"/>
        <v>38.555999999999997</v>
      </c>
      <c r="U162" s="38">
        <f t="shared" si="21"/>
        <v>1.7135999999999998</v>
      </c>
      <c r="V162" s="9" t="str" cm="1">
        <f t="array" ref="V162">_xlfn.XLOOKUP(HsgLista[[#This Row],[Helyiség kategória kód]], _KatKódok, Hasznos_e)</f>
        <v>Hasznos</v>
      </c>
      <c r="W162" s="55" t="str">
        <f t="shared" si="22"/>
        <v>50-es rúd</v>
      </c>
      <c r="X162" s="103">
        <f t="shared" si="23"/>
        <v>0.29999999999999982</v>
      </c>
      <c r="Y162" s="9" t="str" cm="1">
        <f t="array" ref="Y162">_xlfn.XLOOKUP(_xlfn.SINGLE(Burkolattípus), lábazat!$A$3:$A$17, _xlfn.XLOOKUP(_xlfn.SINGLE(Falburkolattípus), lábazat!$C$1:$U$1, lábazat!$C$3:$U$17))</f>
        <v>SZP1</v>
      </c>
      <c r="Z162" s="9"/>
      <c r="AA162" s="20"/>
      <c r="AB162" s="39"/>
      <c r="AE162" s="9"/>
      <c r="AF162" s="9"/>
    </row>
    <row r="163" spans="1:32">
      <c r="A163" s="32" t="str">
        <f>LEFT(ID)</f>
        <v>O</v>
      </c>
      <c r="B163" s="33">
        <f t="shared" si="17"/>
        <v>7</v>
      </c>
      <c r="C163" s="33">
        <f t="shared" si="18"/>
        <v>15</v>
      </c>
      <c r="D163" s="9" t="s">
        <v>187</v>
      </c>
      <c r="E163" s="9" t="s">
        <v>151</v>
      </c>
      <c r="F163" s="9" t="s">
        <v>57</v>
      </c>
      <c r="G163" s="9" t="s">
        <v>58</v>
      </c>
      <c r="H163" s="9" t="s">
        <v>59</v>
      </c>
      <c r="I163" s="9" t="s">
        <v>148</v>
      </c>
      <c r="J163" s="34">
        <v>14.28</v>
      </c>
      <c r="K163" s="35">
        <v>15.23</v>
      </c>
      <c r="L163" s="35">
        <v>3</v>
      </c>
      <c r="M163" s="35">
        <v>2.7</v>
      </c>
      <c r="N163" s="9" t="s">
        <v>50</v>
      </c>
      <c r="O163" s="9" t="s">
        <v>141</v>
      </c>
      <c r="P163" s="9" t="s">
        <v>51</v>
      </c>
      <c r="Q163" s="34">
        <v>2.13</v>
      </c>
      <c r="R163" s="34">
        <v>0</v>
      </c>
      <c r="S163" s="36">
        <f t="shared" si="19"/>
        <v>38.991</v>
      </c>
      <c r="T163" s="37">
        <f t="shared" si="20"/>
        <v>38.555999999999997</v>
      </c>
      <c r="U163" s="38">
        <f t="shared" si="21"/>
        <v>1.7135999999999998</v>
      </c>
      <c r="V163" s="9" t="str" cm="1">
        <f t="array" ref="V163">_xlfn.XLOOKUP(HsgLista[[#This Row],[Helyiség kategória kód]], _KatKódok, Hasznos_e)</f>
        <v>Hasznos</v>
      </c>
      <c r="W163" s="55" t="str">
        <f t="shared" si="22"/>
        <v>50-es rúd</v>
      </c>
      <c r="X163" s="103">
        <f t="shared" si="23"/>
        <v>0.29999999999999982</v>
      </c>
      <c r="Y163" s="9" t="str" cm="1">
        <f t="array" ref="Y163">_xlfn.XLOOKUP(_xlfn.SINGLE(Burkolattípus), lábazat!$A$3:$A$17, _xlfn.XLOOKUP(_xlfn.SINGLE(Falburkolattípus), lábazat!$C$1:$U$1, lábazat!$C$3:$U$17))</f>
        <v>SZP1</v>
      </c>
      <c r="Z163" s="9"/>
      <c r="AA163" s="20"/>
      <c r="AB163" s="39"/>
      <c r="AE163" s="9"/>
      <c r="AF163" s="9"/>
    </row>
    <row r="164" spans="1:32">
      <c r="A164" s="32" t="str">
        <f>LEFT(ID)</f>
        <v>O</v>
      </c>
      <c r="B164" s="33">
        <f t="shared" si="17"/>
        <v>7</v>
      </c>
      <c r="C164" s="33">
        <f t="shared" si="18"/>
        <v>16</v>
      </c>
      <c r="D164" s="9" t="s">
        <v>188</v>
      </c>
      <c r="E164" s="9" t="s">
        <v>151</v>
      </c>
      <c r="F164" s="9" t="s">
        <v>57</v>
      </c>
      <c r="G164" s="9" t="s">
        <v>58</v>
      </c>
      <c r="H164" s="9" t="s">
        <v>59</v>
      </c>
      <c r="I164" s="9" t="s">
        <v>148</v>
      </c>
      <c r="J164" s="34">
        <v>20.77</v>
      </c>
      <c r="K164" s="35">
        <v>19.420000000000002</v>
      </c>
      <c r="L164" s="35">
        <v>3</v>
      </c>
      <c r="M164" s="35">
        <v>2.7</v>
      </c>
      <c r="N164" s="9" t="s">
        <v>50</v>
      </c>
      <c r="O164" s="9" t="s">
        <v>141</v>
      </c>
      <c r="P164" s="9" t="s">
        <v>51</v>
      </c>
      <c r="Q164" s="34">
        <v>2.5</v>
      </c>
      <c r="R164" s="34">
        <v>0</v>
      </c>
      <c r="S164" s="36">
        <f t="shared" si="19"/>
        <v>49.934000000000005</v>
      </c>
      <c r="T164" s="37">
        <f t="shared" si="20"/>
        <v>56.079000000000001</v>
      </c>
      <c r="U164" s="38">
        <f t="shared" si="21"/>
        <v>2.4923999999999999</v>
      </c>
      <c r="V164" s="9" t="str" cm="1">
        <f t="array" ref="V164">_xlfn.XLOOKUP(HsgLista[[#This Row],[Helyiség kategória kód]], _KatKódok, Hasznos_e)</f>
        <v>Hasznos</v>
      </c>
      <c r="W164" s="55" t="str">
        <f t="shared" si="22"/>
        <v>50-es rúd</v>
      </c>
      <c r="X164" s="103">
        <f t="shared" si="23"/>
        <v>0.29999999999999982</v>
      </c>
      <c r="Y164" s="9" t="str" cm="1">
        <f t="array" ref="Y164">_xlfn.XLOOKUP(_xlfn.SINGLE(Burkolattípus), lábazat!$A$3:$A$17, _xlfn.XLOOKUP(_xlfn.SINGLE(Falburkolattípus), lábazat!$C$1:$U$1, lábazat!$C$3:$U$17))</f>
        <v>SZP1</v>
      </c>
      <c r="Z164" s="9"/>
      <c r="AA164" s="20"/>
      <c r="AB164" s="39"/>
      <c r="AE164" s="9"/>
      <c r="AF164" s="9"/>
    </row>
    <row r="165" spans="1:32">
      <c r="A165" s="32" t="str">
        <f>LEFT(ID)</f>
        <v>O</v>
      </c>
      <c r="B165" s="33">
        <f t="shared" si="17"/>
        <v>7</v>
      </c>
      <c r="C165" s="33">
        <f t="shared" si="18"/>
        <v>17</v>
      </c>
      <c r="D165" s="9" t="s">
        <v>189</v>
      </c>
      <c r="E165" s="9" t="s">
        <v>156</v>
      </c>
      <c r="F165" s="9" t="s">
        <v>57</v>
      </c>
      <c r="G165" s="9" t="s">
        <v>58</v>
      </c>
      <c r="H165" s="9" t="s">
        <v>59</v>
      </c>
      <c r="I165" s="9" t="s">
        <v>148</v>
      </c>
      <c r="J165" s="34">
        <v>14.28</v>
      </c>
      <c r="K165" s="35">
        <v>15.23</v>
      </c>
      <c r="L165" s="35">
        <v>3</v>
      </c>
      <c r="M165" s="35">
        <v>2.7</v>
      </c>
      <c r="N165" s="9" t="s">
        <v>50</v>
      </c>
      <c r="O165" s="9" t="s">
        <v>141</v>
      </c>
      <c r="P165" s="9" t="s">
        <v>51</v>
      </c>
      <c r="Q165" s="34">
        <v>4.63</v>
      </c>
      <c r="R165" s="34">
        <v>0</v>
      </c>
      <c r="S165" s="36">
        <f t="shared" si="19"/>
        <v>36.491</v>
      </c>
      <c r="T165" s="37">
        <f t="shared" si="20"/>
        <v>38.555999999999997</v>
      </c>
      <c r="U165" s="38">
        <f t="shared" si="21"/>
        <v>1.7135999999999998</v>
      </c>
      <c r="V165" s="9" t="str" cm="1">
        <f t="array" ref="V165">_xlfn.XLOOKUP(HsgLista[[#This Row],[Helyiség kategória kód]], _KatKódok, Hasznos_e)</f>
        <v>Hasznos</v>
      </c>
      <c r="W165" s="55" t="str">
        <f t="shared" si="22"/>
        <v>50-es rúd</v>
      </c>
      <c r="X165" s="103">
        <f t="shared" si="23"/>
        <v>0.29999999999999982</v>
      </c>
      <c r="Y165" s="9" t="str" cm="1">
        <f t="array" ref="Y165">_xlfn.XLOOKUP(_xlfn.SINGLE(Burkolattípus), lábazat!$A$3:$A$17, _xlfn.XLOOKUP(_xlfn.SINGLE(Falburkolattípus), lábazat!$C$1:$U$1, lábazat!$C$3:$U$17))</f>
        <v>SZP1</v>
      </c>
      <c r="Z165" s="9"/>
      <c r="AA165" s="20"/>
      <c r="AB165" s="39"/>
      <c r="AE165" s="9"/>
      <c r="AF165" s="9"/>
    </row>
    <row r="166" spans="1:32">
      <c r="A166" s="32" t="str">
        <f>LEFT(ID)</f>
        <v>O</v>
      </c>
      <c r="B166" s="33">
        <f t="shared" si="17"/>
        <v>7</v>
      </c>
      <c r="C166" s="33">
        <f t="shared" si="18"/>
        <v>18</v>
      </c>
      <c r="D166" s="9" t="s">
        <v>190</v>
      </c>
      <c r="E166" s="9" t="s">
        <v>151</v>
      </c>
      <c r="F166" s="9" t="s">
        <v>57</v>
      </c>
      <c r="G166" s="9" t="s">
        <v>58</v>
      </c>
      <c r="H166" s="9" t="s">
        <v>59</v>
      </c>
      <c r="I166" s="9" t="s">
        <v>148</v>
      </c>
      <c r="J166" s="34">
        <v>18.09</v>
      </c>
      <c r="K166" s="35">
        <v>18.440000000000001</v>
      </c>
      <c r="L166" s="35">
        <v>3</v>
      </c>
      <c r="M166" s="35">
        <v>2.7</v>
      </c>
      <c r="N166" s="9" t="s">
        <v>50</v>
      </c>
      <c r="O166" s="9" t="s">
        <v>141</v>
      </c>
      <c r="P166" s="9" t="s">
        <v>51</v>
      </c>
      <c r="Q166" s="34">
        <v>2.5</v>
      </c>
      <c r="R166" s="34">
        <v>0</v>
      </c>
      <c r="S166" s="36">
        <f t="shared" si="19"/>
        <v>47.288000000000004</v>
      </c>
      <c r="T166" s="37">
        <f t="shared" si="20"/>
        <v>48.843000000000004</v>
      </c>
      <c r="U166" s="38">
        <f t="shared" si="21"/>
        <v>2.1707999999999998</v>
      </c>
      <c r="V166" s="9" t="str" cm="1">
        <f t="array" ref="V166">_xlfn.XLOOKUP(HsgLista[[#This Row],[Helyiség kategória kód]], _KatKódok, Hasznos_e)</f>
        <v>Hasznos</v>
      </c>
      <c r="W166" s="55" t="str">
        <f t="shared" si="22"/>
        <v>50-es rúd</v>
      </c>
      <c r="X166" s="103">
        <f t="shared" si="23"/>
        <v>0.29999999999999982</v>
      </c>
      <c r="Y166" s="9" t="str" cm="1">
        <f t="array" ref="Y166">_xlfn.XLOOKUP(_xlfn.SINGLE(Burkolattípus), lábazat!$A$3:$A$17, _xlfn.XLOOKUP(_xlfn.SINGLE(Falburkolattípus), lábazat!$C$1:$U$1, lábazat!$C$3:$U$17))</f>
        <v>SZP1</v>
      </c>
      <c r="Z166" s="9"/>
      <c r="AA166" s="20"/>
      <c r="AB166" s="39"/>
      <c r="AE166" s="9"/>
      <c r="AF166" s="9"/>
    </row>
    <row r="167" spans="1:32">
      <c r="A167" s="32" t="str">
        <f>LEFT(ID)</f>
        <v>O</v>
      </c>
      <c r="B167" s="33">
        <f t="shared" si="17"/>
        <v>7</v>
      </c>
      <c r="C167" s="33">
        <f t="shared" si="18"/>
        <v>19</v>
      </c>
      <c r="D167" s="9" t="s">
        <v>191</v>
      </c>
      <c r="E167" s="9" t="s">
        <v>151</v>
      </c>
      <c r="F167" s="9" t="s">
        <v>57</v>
      </c>
      <c r="G167" s="9" t="s">
        <v>58</v>
      </c>
      <c r="H167" s="9" t="s">
        <v>59</v>
      </c>
      <c r="I167" s="9" t="s">
        <v>148</v>
      </c>
      <c r="J167" s="34">
        <v>14.28</v>
      </c>
      <c r="K167" s="35">
        <v>15.23</v>
      </c>
      <c r="L167" s="35">
        <v>3</v>
      </c>
      <c r="M167" s="35">
        <v>2.7</v>
      </c>
      <c r="N167" s="9" t="s">
        <v>50</v>
      </c>
      <c r="O167" s="9" t="s">
        <v>141</v>
      </c>
      <c r="P167" s="9" t="s">
        <v>51</v>
      </c>
      <c r="Q167" s="34">
        <v>4.63</v>
      </c>
      <c r="R167" s="34">
        <v>0</v>
      </c>
      <c r="S167" s="36">
        <f t="shared" si="19"/>
        <v>36.491</v>
      </c>
      <c r="T167" s="37">
        <f t="shared" si="20"/>
        <v>38.555999999999997</v>
      </c>
      <c r="U167" s="38">
        <f t="shared" si="21"/>
        <v>1.7135999999999998</v>
      </c>
      <c r="V167" s="9" t="str" cm="1">
        <f t="array" ref="V167">_xlfn.XLOOKUP(HsgLista[[#This Row],[Helyiség kategória kód]], _KatKódok, Hasznos_e)</f>
        <v>Hasznos</v>
      </c>
      <c r="W167" s="55" t="str">
        <f t="shared" si="22"/>
        <v>50-es rúd</v>
      </c>
      <c r="X167" s="103">
        <f t="shared" si="23"/>
        <v>0.29999999999999982</v>
      </c>
      <c r="Y167" s="9" t="str" cm="1">
        <f t="array" ref="Y167">_xlfn.XLOOKUP(_xlfn.SINGLE(Burkolattípus), lábazat!$A$3:$A$17, _xlfn.XLOOKUP(_xlfn.SINGLE(Falburkolattípus), lábazat!$C$1:$U$1, lábazat!$C$3:$U$17))</f>
        <v>SZP1</v>
      </c>
      <c r="Z167" s="9"/>
      <c r="AA167" s="20"/>
      <c r="AB167" s="39"/>
      <c r="AE167" s="9"/>
      <c r="AF167" s="9"/>
    </row>
    <row r="168" spans="1:32">
      <c r="A168" s="32" t="str">
        <f>LEFT(ID)</f>
        <v>O</v>
      </c>
      <c r="B168" s="33">
        <f t="shared" si="17"/>
        <v>7</v>
      </c>
      <c r="C168" s="33">
        <f t="shared" si="18"/>
        <v>20</v>
      </c>
      <c r="D168" s="9" t="s">
        <v>192</v>
      </c>
      <c r="E168" s="9" t="s">
        <v>151</v>
      </c>
      <c r="F168" s="9" t="s">
        <v>57</v>
      </c>
      <c r="G168" s="9" t="s">
        <v>58</v>
      </c>
      <c r="H168" s="9" t="s">
        <v>59</v>
      </c>
      <c r="I168" s="9" t="s">
        <v>148</v>
      </c>
      <c r="J168" s="34">
        <v>18.09</v>
      </c>
      <c r="K168" s="35">
        <v>18.440000000000001</v>
      </c>
      <c r="L168" s="35">
        <v>3</v>
      </c>
      <c r="M168" s="35">
        <v>2.7</v>
      </c>
      <c r="N168" s="9" t="s">
        <v>50</v>
      </c>
      <c r="O168" s="9" t="s">
        <v>141</v>
      </c>
      <c r="P168" s="9" t="s">
        <v>51</v>
      </c>
      <c r="Q168" s="34">
        <v>2.5</v>
      </c>
      <c r="R168" s="34">
        <v>0</v>
      </c>
      <c r="S168" s="36">
        <f t="shared" si="19"/>
        <v>47.288000000000004</v>
      </c>
      <c r="T168" s="37">
        <f t="shared" si="20"/>
        <v>48.843000000000004</v>
      </c>
      <c r="U168" s="38">
        <f t="shared" si="21"/>
        <v>2.1707999999999998</v>
      </c>
      <c r="V168" s="9" t="str" cm="1">
        <f t="array" ref="V168">_xlfn.XLOOKUP(HsgLista[[#This Row],[Helyiség kategória kód]], _KatKódok, Hasznos_e)</f>
        <v>Hasznos</v>
      </c>
      <c r="W168" s="55" t="str">
        <f t="shared" si="22"/>
        <v>50-es rúd</v>
      </c>
      <c r="X168" s="103">
        <f t="shared" si="23"/>
        <v>0.29999999999999982</v>
      </c>
      <c r="Y168" s="9" t="str" cm="1">
        <f t="array" ref="Y168">_xlfn.XLOOKUP(_xlfn.SINGLE(Burkolattípus), lábazat!$A$3:$A$17, _xlfn.XLOOKUP(_xlfn.SINGLE(Falburkolattípus), lábazat!$C$1:$U$1, lábazat!$C$3:$U$17))</f>
        <v>SZP1</v>
      </c>
      <c r="Z168" s="9"/>
      <c r="AA168" s="20"/>
      <c r="AB168" s="39"/>
      <c r="AE168" s="9"/>
      <c r="AF168" s="9"/>
    </row>
    <row r="169" spans="1:32">
      <c r="A169" s="32" t="str">
        <f>LEFT(ID)</f>
        <v>O</v>
      </c>
      <c r="B169" s="33">
        <f t="shared" si="17"/>
        <v>7</v>
      </c>
      <c r="C169" s="33">
        <f t="shared" si="18"/>
        <v>21</v>
      </c>
      <c r="D169" s="9" t="s">
        <v>193</v>
      </c>
      <c r="E169" s="9" t="s">
        <v>151</v>
      </c>
      <c r="F169" s="9" t="s">
        <v>57</v>
      </c>
      <c r="G169" s="9" t="s">
        <v>58</v>
      </c>
      <c r="H169" s="9" t="s">
        <v>59</v>
      </c>
      <c r="I169" s="9" t="s">
        <v>148</v>
      </c>
      <c r="J169" s="34">
        <v>29.95</v>
      </c>
      <c r="K169" s="35">
        <v>23.51</v>
      </c>
      <c r="L169" s="35">
        <v>3</v>
      </c>
      <c r="M169" s="35">
        <v>2.7</v>
      </c>
      <c r="N169" s="9" t="s">
        <v>50</v>
      </c>
      <c r="O169" s="9" t="s">
        <v>141</v>
      </c>
      <c r="P169" s="9" t="s">
        <v>51</v>
      </c>
      <c r="Q169" s="34">
        <v>4.63</v>
      </c>
      <c r="R169" s="34">
        <v>0</v>
      </c>
      <c r="S169" s="36">
        <f t="shared" si="19"/>
        <v>58.847000000000008</v>
      </c>
      <c r="T169" s="37">
        <f t="shared" si="20"/>
        <v>80.865000000000009</v>
      </c>
      <c r="U169" s="38">
        <f t="shared" si="21"/>
        <v>3.5939999999999999</v>
      </c>
      <c r="V169" s="9" t="str" cm="1">
        <f t="array" ref="V169">_xlfn.XLOOKUP(HsgLista[[#This Row],[Helyiség kategória kód]], _KatKódok, Hasznos_e)</f>
        <v>Hasznos</v>
      </c>
      <c r="W169" s="55" t="str">
        <f t="shared" si="22"/>
        <v>50-es rúd</v>
      </c>
      <c r="X169" s="103">
        <f t="shared" si="23"/>
        <v>0.29999999999999982</v>
      </c>
      <c r="Y169" s="9" t="str" cm="1">
        <f t="array" ref="Y169">_xlfn.XLOOKUP(_xlfn.SINGLE(Burkolattípus), lábazat!$A$3:$A$17, _xlfn.XLOOKUP(_xlfn.SINGLE(Falburkolattípus), lábazat!$C$1:$U$1, lábazat!$C$3:$U$17))</f>
        <v>SZP1</v>
      </c>
      <c r="Z169" s="9"/>
      <c r="AA169" s="20"/>
      <c r="AB169" s="39"/>
      <c r="AE169" s="9"/>
      <c r="AF169" s="9"/>
    </row>
    <row r="170" spans="1:32">
      <c r="A170" s="32" t="str">
        <f>LEFT(ID)</f>
        <v>O</v>
      </c>
      <c r="B170" s="33">
        <f t="shared" si="17"/>
        <v>7</v>
      </c>
      <c r="C170" s="33">
        <f t="shared" si="18"/>
        <v>22</v>
      </c>
      <c r="D170" s="9" t="s">
        <v>194</v>
      </c>
      <c r="E170" s="9" t="s">
        <v>151</v>
      </c>
      <c r="F170" s="9" t="s">
        <v>57</v>
      </c>
      <c r="G170" s="9" t="s">
        <v>58</v>
      </c>
      <c r="H170" s="9" t="s">
        <v>59</v>
      </c>
      <c r="I170" s="9" t="s">
        <v>148</v>
      </c>
      <c r="J170" s="34">
        <v>38.369999999999997</v>
      </c>
      <c r="K170" s="35">
        <v>26.63</v>
      </c>
      <c r="L170" s="35">
        <v>3</v>
      </c>
      <c r="M170" s="35">
        <v>2.7</v>
      </c>
      <c r="N170" s="9" t="s">
        <v>50</v>
      </c>
      <c r="O170" s="9" t="s">
        <v>141</v>
      </c>
      <c r="P170" s="9" t="s">
        <v>51</v>
      </c>
      <c r="Q170" s="34">
        <v>2.5</v>
      </c>
      <c r="R170" s="34">
        <v>0</v>
      </c>
      <c r="S170" s="36">
        <f t="shared" si="19"/>
        <v>69.400999999999996</v>
      </c>
      <c r="T170" s="37">
        <f t="shared" si="20"/>
        <v>103.599</v>
      </c>
      <c r="U170" s="38">
        <f t="shared" si="21"/>
        <v>4.6043999999999992</v>
      </c>
      <c r="V170" s="9" t="str" cm="1">
        <f t="array" ref="V170">_xlfn.XLOOKUP(HsgLista[[#This Row],[Helyiség kategória kód]], _KatKódok, Hasznos_e)</f>
        <v>Hasznos</v>
      </c>
      <c r="W170" s="55" t="str">
        <f t="shared" si="22"/>
        <v>50-es rúd</v>
      </c>
      <c r="X170" s="103">
        <f t="shared" si="23"/>
        <v>0.29999999999999982</v>
      </c>
      <c r="Y170" s="9" t="str" cm="1">
        <f t="array" ref="Y170">_xlfn.XLOOKUP(_xlfn.SINGLE(Burkolattípus), lábazat!$A$3:$A$17, _xlfn.XLOOKUP(_xlfn.SINGLE(Falburkolattípus), lábazat!$C$1:$U$1, lábazat!$C$3:$U$17))</f>
        <v>SZP1</v>
      </c>
      <c r="Z170" s="9"/>
      <c r="AA170" s="20"/>
      <c r="AB170" s="39"/>
      <c r="AE170" s="9"/>
      <c r="AF170" s="9"/>
    </row>
    <row r="171" spans="1:32">
      <c r="A171" s="32" t="str">
        <f>LEFT(ID)</f>
        <v>O</v>
      </c>
      <c r="B171" s="33">
        <f t="shared" si="17"/>
        <v>5</v>
      </c>
      <c r="C171" s="33">
        <f t="shared" si="18"/>
        <v>0</v>
      </c>
      <c r="D171" s="9" t="s">
        <v>98</v>
      </c>
      <c r="E171" s="9" t="s">
        <v>81</v>
      </c>
      <c r="F171" s="9" t="s">
        <v>75</v>
      </c>
      <c r="G171" s="9" t="s">
        <v>76</v>
      </c>
      <c r="H171" s="9" t="s">
        <v>67</v>
      </c>
      <c r="I171" s="9" t="s">
        <v>148</v>
      </c>
      <c r="J171" s="34">
        <v>100.73</v>
      </c>
      <c r="K171" s="35">
        <v>73.069999999999993</v>
      </c>
      <c r="L171" s="35">
        <v>3.03</v>
      </c>
      <c r="M171" s="35">
        <v>2.5</v>
      </c>
      <c r="N171" s="9" t="s">
        <v>50</v>
      </c>
      <c r="O171" s="9" t="s">
        <v>141</v>
      </c>
      <c r="P171" s="9" t="s">
        <v>195</v>
      </c>
      <c r="Q171" s="34">
        <v>45.75</v>
      </c>
      <c r="R171" s="34">
        <v>0</v>
      </c>
      <c r="S171" s="36">
        <f t="shared" si="19"/>
        <v>136.92499999999998</v>
      </c>
      <c r="T171" s="37">
        <f t="shared" si="20"/>
        <v>251.82500000000002</v>
      </c>
      <c r="U171" s="38">
        <f t="shared" si="21"/>
        <v>12.0876</v>
      </c>
      <c r="V171" s="9" t="str" cm="1">
        <f t="array" ref="V171">_xlfn.XLOOKUP(HsgLista[[#This Row],[Helyiség kategória kód]], _KatKódok, Hasznos_e)</f>
        <v>Egyéb</v>
      </c>
      <c r="W171" s="55" t="str">
        <f t="shared" si="22"/>
        <v>100-as rúd</v>
      </c>
      <c r="X171" s="103">
        <f t="shared" si="23"/>
        <v>0.5299999999999998</v>
      </c>
      <c r="Y171" s="9" t="str" cm="1">
        <f t="array" ref="Y171">_xlfn.XLOOKUP(_xlfn.SINGLE(Burkolattípus), lábazat!$A$3:$A$17, _xlfn.XLOOKUP(_xlfn.SINGLE(Falburkolattípus), lábazat!$C$1:$U$1, lábazat!$C$3:$U$17))</f>
        <v>nincs</v>
      </c>
      <c r="Z171" s="9"/>
      <c r="AA171" s="20"/>
      <c r="AB171" s="39"/>
      <c r="AE171" s="9"/>
      <c r="AF171" s="9"/>
    </row>
    <row r="172" spans="1:32">
      <c r="A172" s="32" t="str">
        <f>LEFT(ID)</f>
        <v>O</v>
      </c>
      <c r="B172" s="33">
        <f t="shared" si="17"/>
        <v>5</v>
      </c>
      <c r="C172" s="33">
        <f t="shared" si="18"/>
        <v>0</v>
      </c>
      <c r="D172" s="9" t="s">
        <v>98</v>
      </c>
      <c r="E172" s="9" t="s">
        <v>81</v>
      </c>
      <c r="F172" s="9" t="s">
        <v>75</v>
      </c>
      <c r="G172" s="9" t="s">
        <v>76</v>
      </c>
      <c r="H172" s="9" t="s">
        <v>67</v>
      </c>
      <c r="I172" s="9" t="s">
        <v>148</v>
      </c>
      <c r="J172" s="34">
        <v>140.72</v>
      </c>
      <c r="K172" s="35">
        <v>88.71</v>
      </c>
      <c r="L172" s="35">
        <v>3.03</v>
      </c>
      <c r="M172" s="35">
        <v>2.5</v>
      </c>
      <c r="N172" s="9" t="s">
        <v>50</v>
      </c>
      <c r="O172" s="9" t="s">
        <v>141</v>
      </c>
      <c r="P172" s="9" t="s">
        <v>195</v>
      </c>
      <c r="Q172" s="34">
        <v>55.23</v>
      </c>
      <c r="R172" s="34">
        <v>6.36</v>
      </c>
      <c r="S172" s="36">
        <f t="shared" si="19"/>
        <v>160.18499999999997</v>
      </c>
      <c r="T172" s="37">
        <f t="shared" si="20"/>
        <v>351.8</v>
      </c>
      <c r="U172" s="38">
        <f t="shared" si="21"/>
        <v>16.886399999999998</v>
      </c>
      <c r="V172" s="9" t="str" cm="1">
        <f t="array" ref="V172">_xlfn.XLOOKUP(HsgLista[[#This Row],[Helyiség kategória kód]], _KatKódok, Hasznos_e)</f>
        <v>Egyéb</v>
      </c>
      <c r="W172" s="55" t="str">
        <f t="shared" si="22"/>
        <v>100-as rúd</v>
      </c>
      <c r="X172" s="103">
        <f t="shared" si="23"/>
        <v>0.5299999999999998</v>
      </c>
      <c r="Y172" s="9" t="str" cm="1">
        <f t="array" ref="Y172">_xlfn.XLOOKUP(_xlfn.SINGLE(Burkolattípus), lábazat!$A$3:$A$17, _xlfn.XLOOKUP(_xlfn.SINGLE(Falburkolattípus), lábazat!$C$1:$U$1, lábazat!$C$3:$U$17))</f>
        <v>nincs</v>
      </c>
      <c r="Z172" s="9"/>
      <c r="AA172" s="20"/>
      <c r="AB172" s="39"/>
      <c r="AE172" s="9"/>
      <c r="AF172" s="9"/>
    </row>
    <row r="173" spans="1:32">
      <c r="A173" s="32" t="str">
        <f>LEFT(ID)</f>
        <v>O</v>
      </c>
      <c r="B173" s="33">
        <f t="shared" si="17"/>
        <v>5</v>
      </c>
      <c r="C173" s="33">
        <f t="shared" si="18"/>
        <v>0</v>
      </c>
      <c r="D173" s="9" t="s">
        <v>98</v>
      </c>
      <c r="E173" s="9" t="s">
        <v>81</v>
      </c>
      <c r="F173" s="9" t="s">
        <v>75</v>
      </c>
      <c r="G173" s="9" t="s">
        <v>76</v>
      </c>
      <c r="H173" s="9" t="s">
        <v>67</v>
      </c>
      <c r="I173" s="9" t="s">
        <v>148</v>
      </c>
      <c r="J173" s="34">
        <v>126.66</v>
      </c>
      <c r="K173" s="35">
        <v>84.69</v>
      </c>
      <c r="L173" s="35">
        <v>3.03</v>
      </c>
      <c r="M173" s="35">
        <v>2.5</v>
      </c>
      <c r="N173" s="9" t="s">
        <v>50</v>
      </c>
      <c r="O173" s="9" t="s">
        <v>141</v>
      </c>
      <c r="P173" s="9" t="s">
        <v>195</v>
      </c>
      <c r="Q173" s="34">
        <v>47</v>
      </c>
      <c r="R173" s="34">
        <v>0</v>
      </c>
      <c r="S173" s="36">
        <f t="shared" si="19"/>
        <v>164.72499999999999</v>
      </c>
      <c r="T173" s="37">
        <f t="shared" si="20"/>
        <v>316.64999999999998</v>
      </c>
      <c r="U173" s="38">
        <f t="shared" si="21"/>
        <v>15.199200000000001</v>
      </c>
      <c r="V173" s="9" t="str" cm="1">
        <f t="array" ref="V173">_xlfn.XLOOKUP(HsgLista[[#This Row],[Helyiség kategória kód]], _KatKódok, Hasznos_e)</f>
        <v>Egyéb</v>
      </c>
      <c r="W173" s="55" t="str">
        <f t="shared" si="22"/>
        <v>100-as rúd</v>
      </c>
      <c r="X173" s="103">
        <f t="shared" si="23"/>
        <v>0.5299999999999998</v>
      </c>
      <c r="Y173" s="9" t="str" cm="1">
        <f t="array" ref="Y173">_xlfn.XLOOKUP(_xlfn.SINGLE(Burkolattípus), lábazat!$A$3:$A$17, _xlfn.XLOOKUP(_xlfn.SINGLE(Falburkolattípus), lábazat!$C$1:$U$1, lábazat!$C$3:$U$17))</f>
        <v>nincs</v>
      </c>
      <c r="Z173" s="9"/>
      <c r="AA173" s="20"/>
      <c r="AB173" s="39"/>
      <c r="AE173" s="9"/>
      <c r="AF173" s="9"/>
    </row>
    <row r="174" spans="1:32">
      <c r="A174" s="32" t="str">
        <f>LEFT(ID)</f>
        <v>O</v>
      </c>
      <c r="B174" s="33">
        <f t="shared" si="17"/>
        <v>5</v>
      </c>
      <c r="C174" s="33">
        <f t="shared" si="18"/>
        <v>9</v>
      </c>
      <c r="D174" s="9" t="s">
        <v>163</v>
      </c>
      <c r="E174" s="9" t="s">
        <v>102</v>
      </c>
      <c r="F174" s="9" t="s">
        <v>75</v>
      </c>
      <c r="G174" s="9" t="s">
        <v>76</v>
      </c>
      <c r="H174" s="9" t="s">
        <v>71</v>
      </c>
      <c r="I174" s="9" t="s">
        <v>148</v>
      </c>
      <c r="J174" s="34">
        <v>3.39</v>
      </c>
      <c r="K174" s="35">
        <v>7.63</v>
      </c>
      <c r="L174" s="35">
        <v>2.99</v>
      </c>
      <c r="M174" s="35">
        <v>2.5</v>
      </c>
      <c r="N174" s="9" t="s">
        <v>103</v>
      </c>
      <c r="O174" s="9" t="s">
        <v>60</v>
      </c>
      <c r="P174" s="9" t="s">
        <v>196</v>
      </c>
      <c r="Q174" s="34">
        <v>3.72</v>
      </c>
      <c r="R174" s="34">
        <v>0</v>
      </c>
      <c r="S174" s="36">
        <f t="shared" si="19"/>
        <v>15.354999999999999</v>
      </c>
      <c r="T174" s="37">
        <f t="shared" si="20"/>
        <v>8.4749999999999996</v>
      </c>
      <c r="U174" s="38">
        <f t="shared" si="21"/>
        <v>0.40679999999999999</v>
      </c>
      <c r="V174" s="9" t="str" cm="1">
        <f t="array" ref="V174">_xlfn.XLOOKUP(HsgLista[[#This Row],[Helyiség kategória kód]], _KatKódok, Hasznos_e)</f>
        <v>Egyéb</v>
      </c>
      <c r="W174" s="55" t="str">
        <f t="shared" si="22"/>
        <v>50-es rúd</v>
      </c>
      <c r="X174" s="103">
        <f t="shared" si="23"/>
        <v>0.49000000000000021</v>
      </c>
      <c r="Y174" s="9" t="str" cm="1">
        <f t="array" ref="Y174">_xlfn.XLOOKUP(_xlfn.SINGLE(Burkolattípus), lábazat!$A$3:$A$17, _xlfn.XLOOKUP(_xlfn.SINGLE(Falburkolattípus), lábazat!$C$1:$U$1, lábazat!$C$3:$U$17))</f>
        <v>nincs</v>
      </c>
      <c r="Z174" s="9"/>
      <c r="AA174" s="20"/>
      <c r="AB174" s="39"/>
      <c r="AE174" s="9"/>
      <c r="AF174" s="9"/>
    </row>
    <row r="175" spans="1:32">
      <c r="A175" s="32" t="str">
        <f>LEFT(ID)</f>
        <v>O</v>
      </c>
      <c r="B175" s="33">
        <f t="shared" si="17"/>
        <v>5</v>
      </c>
      <c r="C175" s="33">
        <f t="shared" si="18"/>
        <v>9</v>
      </c>
      <c r="D175" s="9" t="s">
        <v>163</v>
      </c>
      <c r="E175" s="9" t="s">
        <v>197</v>
      </c>
      <c r="F175" s="9" t="s">
        <v>75</v>
      </c>
      <c r="G175" s="9" t="s">
        <v>76</v>
      </c>
      <c r="H175" s="9" t="s">
        <v>71</v>
      </c>
      <c r="I175" s="9" t="s">
        <v>148</v>
      </c>
      <c r="J175" s="34">
        <v>2.83</v>
      </c>
      <c r="K175" s="35">
        <v>6.83</v>
      </c>
      <c r="L175" s="35">
        <v>2.99</v>
      </c>
      <c r="M175" s="35">
        <v>2.5</v>
      </c>
      <c r="N175" s="9" t="s">
        <v>103</v>
      </c>
      <c r="O175" s="9" t="s">
        <v>60</v>
      </c>
      <c r="P175" s="9" t="s">
        <v>198</v>
      </c>
      <c r="Q175" s="34">
        <v>2.12</v>
      </c>
      <c r="R175" s="34">
        <v>0</v>
      </c>
      <c r="S175" s="36">
        <f t="shared" si="19"/>
        <v>14.954999999999998</v>
      </c>
      <c r="T175" s="37">
        <f t="shared" si="20"/>
        <v>7.0750000000000002</v>
      </c>
      <c r="U175" s="38">
        <f t="shared" si="21"/>
        <v>0.33960000000000001</v>
      </c>
      <c r="V175" s="9" t="str" cm="1">
        <f t="array" ref="V175">_xlfn.XLOOKUP(HsgLista[[#This Row],[Helyiség kategória kód]], _KatKódok, Hasznos_e)</f>
        <v>Egyéb</v>
      </c>
      <c r="W175" s="55" t="str">
        <f t="shared" si="22"/>
        <v>50-es rúd</v>
      </c>
      <c r="X175" s="103">
        <f t="shared" si="23"/>
        <v>0.49000000000000021</v>
      </c>
      <c r="Y175" s="9" t="str" cm="1">
        <f t="array" ref="Y175">_xlfn.XLOOKUP(_xlfn.SINGLE(Burkolattípus), lábazat!$A$3:$A$17, _xlfn.XLOOKUP(_xlfn.SINGLE(Falburkolattípus), lábazat!$C$1:$U$1, lábazat!$C$3:$U$17))</f>
        <v>GUMI</v>
      </c>
      <c r="Z175" s="9"/>
      <c r="AA175" s="20"/>
      <c r="AB175" s="39"/>
      <c r="AE175" s="9"/>
      <c r="AF175" s="9"/>
    </row>
    <row r="176" spans="1:32">
      <c r="A176" s="32" t="str">
        <f>LEFT(ID)</f>
        <v>O</v>
      </c>
      <c r="B176" s="33">
        <f t="shared" si="17"/>
        <v>5</v>
      </c>
      <c r="C176" s="33">
        <f t="shared" si="18"/>
        <v>9</v>
      </c>
      <c r="D176" s="9" t="s">
        <v>163</v>
      </c>
      <c r="E176" s="9" t="s">
        <v>111</v>
      </c>
      <c r="F176" s="9" t="s">
        <v>75</v>
      </c>
      <c r="G176" s="9" t="s">
        <v>76</v>
      </c>
      <c r="H176" s="9" t="s">
        <v>71</v>
      </c>
      <c r="I176" s="9" t="s">
        <v>148</v>
      </c>
      <c r="J176" s="34">
        <v>2.84</v>
      </c>
      <c r="K176" s="35">
        <v>6.84</v>
      </c>
      <c r="L176" s="35">
        <v>2.99</v>
      </c>
      <c r="M176" s="35">
        <v>2.5</v>
      </c>
      <c r="N176" s="9" t="s">
        <v>103</v>
      </c>
      <c r="O176" s="9" t="s">
        <v>60</v>
      </c>
      <c r="P176" s="9" t="s">
        <v>196</v>
      </c>
      <c r="Q176" s="34">
        <v>3.72</v>
      </c>
      <c r="R176" s="34">
        <v>0</v>
      </c>
      <c r="S176" s="36">
        <f t="shared" si="19"/>
        <v>13.38</v>
      </c>
      <c r="T176" s="37">
        <f t="shared" si="20"/>
        <v>7.1</v>
      </c>
      <c r="U176" s="38">
        <f t="shared" si="21"/>
        <v>0.34079999999999999</v>
      </c>
      <c r="V176" s="9" t="str" cm="1">
        <f t="array" ref="V176">_xlfn.XLOOKUP(HsgLista[[#This Row],[Helyiség kategória kód]], _KatKódok, Hasznos_e)</f>
        <v>Egyéb</v>
      </c>
      <c r="W176" s="55" t="str">
        <f t="shared" si="22"/>
        <v>50-es rúd</v>
      </c>
      <c r="X176" s="103">
        <f t="shared" si="23"/>
        <v>0.49000000000000021</v>
      </c>
      <c r="Y176" s="9" t="str" cm="1">
        <f t="array" ref="Y176">_xlfn.XLOOKUP(_xlfn.SINGLE(Burkolattípus), lábazat!$A$3:$A$17, _xlfn.XLOOKUP(_xlfn.SINGLE(Falburkolattípus), lábazat!$C$1:$U$1, lábazat!$C$3:$U$17))</f>
        <v>nincs</v>
      </c>
      <c r="Z176" s="9"/>
      <c r="AA176" s="20"/>
      <c r="AB176" s="39"/>
      <c r="AE176" s="9"/>
      <c r="AF176" s="9"/>
    </row>
    <row r="177" spans="1:32">
      <c r="A177" s="32" t="str">
        <f>LEFT(ID)</f>
        <v>O</v>
      </c>
      <c r="B177" s="33">
        <f t="shared" si="17"/>
        <v>5</v>
      </c>
      <c r="C177" s="33">
        <f t="shared" si="18"/>
        <v>9</v>
      </c>
      <c r="D177" s="9" t="s">
        <v>163</v>
      </c>
      <c r="E177" s="9" t="s">
        <v>112</v>
      </c>
      <c r="F177" s="9" t="s">
        <v>75</v>
      </c>
      <c r="G177" s="9" t="s">
        <v>76</v>
      </c>
      <c r="H177" s="9" t="s">
        <v>71</v>
      </c>
      <c r="I177" s="9" t="s">
        <v>148</v>
      </c>
      <c r="J177" s="34">
        <v>3.7</v>
      </c>
      <c r="K177" s="35">
        <v>7.7</v>
      </c>
      <c r="L177" s="35">
        <v>2.99</v>
      </c>
      <c r="M177" s="35">
        <v>2.5</v>
      </c>
      <c r="N177" s="9" t="s">
        <v>103</v>
      </c>
      <c r="O177" s="9" t="s">
        <v>60</v>
      </c>
      <c r="P177" s="9" t="s">
        <v>196</v>
      </c>
      <c r="Q177" s="34">
        <v>5.05</v>
      </c>
      <c r="R177" s="34">
        <v>0</v>
      </c>
      <c r="S177" s="36">
        <f t="shared" si="19"/>
        <v>14.2</v>
      </c>
      <c r="T177" s="37">
        <f t="shared" si="20"/>
        <v>9.25</v>
      </c>
      <c r="U177" s="38">
        <f t="shared" si="21"/>
        <v>0.44400000000000006</v>
      </c>
      <c r="V177" s="9" t="str" cm="1">
        <f t="array" ref="V177">_xlfn.XLOOKUP(HsgLista[[#This Row],[Helyiség kategória kód]], _KatKódok, Hasznos_e)</f>
        <v>Egyéb</v>
      </c>
      <c r="W177" s="55" t="str">
        <f t="shared" si="22"/>
        <v>50-es rúd</v>
      </c>
      <c r="X177" s="103">
        <f t="shared" si="23"/>
        <v>0.49000000000000021</v>
      </c>
      <c r="Y177" s="9" t="str" cm="1">
        <f t="array" ref="Y177">_xlfn.XLOOKUP(_xlfn.SINGLE(Burkolattípus), lábazat!$A$3:$A$17, _xlfn.XLOOKUP(_xlfn.SINGLE(Falburkolattípus), lábazat!$C$1:$U$1, lábazat!$C$3:$U$17))</f>
        <v>nincs</v>
      </c>
      <c r="Z177" s="9"/>
      <c r="AA177" s="20"/>
      <c r="AB177" s="39"/>
      <c r="AE177" s="9"/>
      <c r="AF177" s="9"/>
    </row>
    <row r="178" spans="1:32">
      <c r="A178" s="32" t="str">
        <f>LEFT(ID)</f>
        <v>O</v>
      </c>
      <c r="B178" s="33">
        <f t="shared" si="17"/>
        <v>5</v>
      </c>
      <c r="C178" s="33">
        <f t="shared" si="18"/>
        <v>9</v>
      </c>
      <c r="D178" s="9" t="s">
        <v>163</v>
      </c>
      <c r="E178" s="9" t="s">
        <v>112</v>
      </c>
      <c r="F178" s="9" t="s">
        <v>75</v>
      </c>
      <c r="G178" s="9" t="s">
        <v>76</v>
      </c>
      <c r="H178" s="9" t="s">
        <v>71</v>
      </c>
      <c r="I178" s="9" t="s">
        <v>148</v>
      </c>
      <c r="J178" s="34">
        <v>0.96</v>
      </c>
      <c r="K178" s="35">
        <v>3.95</v>
      </c>
      <c r="L178" s="35">
        <v>2.99</v>
      </c>
      <c r="M178" s="35">
        <v>2.5</v>
      </c>
      <c r="N178" s="9" t="s">
        <v>103</v>
      </c>
      <c r="O178" s="9" t="s">
        <v>60</v>
      </c>
      <c r="P178" s="9" t="s">
        <v>196</v>
      </c>
      <c r="Q178" s="34">
        <v>1.59</v>
      </c>
      <c r="R178" s="34">
        <v>0</v>
      </c>
      <c r="S178" s="36">
        <f t="shared" si="19"/>
        <v>8.2850000000000001</v>
      </c>
      <c r="T178" s="37">
        <f t="shared" si="20"/>
        <v>2.4</v>
      </c>
      <c r="U178" s="38">
        <f t="shared" si="21"/>
        <v>0.1152</v>
      </c>
      <c r="V178" s="9" t="str" cm="1">
        <f t="array" ref="V178">_xlfn.XLOOKUP(HsgLista[[#This Row],[Helyiség kategória kód]], _KatKódok, Hasznos_e)</f>
        <v>Egyéb</v>
      </c>
      <c r="W178" s="55" t="str">
        <f t="shared" si="22"/>
        <v>50-es rúd</v>
      </c>
      <c r="X178" s="103">
        <f t="shared" si="23"/>
        <v>0.49000000000000021</v>
      </c>
      <c r="Y178" s="9" t="str" cm="1">
        <f t="array" ref="Y178">_xlfn.XLOOKUP(_xlfn.SINGLE(Burkolattípus), lábazat!$A$3:$A$17, _xlfn.XLOOKUP(_xlfn.SINGLE(Falburkolattípus), lábazat!$C$1:$U$1, lábazat!$C$3:$U$17))</f>
        <v>nincs</v>
      </c>
      <c r="Z178" s="9"/>
      <c r="AA178" s="20"/>
      <c r="AB178" s="39"/>
      <c r="AE178" s="9"/>
      <c r="AF178" s="9"/>
    </row>
    <row r="179" spans="1:32">
      <c r="A179" s="32" t="str">
        <f>LEFT(ID)</f>
        <v>O</v>
      </c>
      <c r="B179" s="33">
        <f t="shared" si="17"/>
        <v>5</v>
      </c>
      <c r="C179" s="33">
        <f t="shared" si="18"/>
        <v>9</v>
      </c>
      <c r="D179" s="9" t="s">
        <v>163</v>
      </c>
      <c r="E179" s="9" t="s">
        <v>112</v>
      </c>
      <c r="F179" s="9" t="s">
        <v>75</v>
      </c>
      <c r="G179" s="9" t="s">
        <v>76</v>
      </c>
      <c r="H179" s="9" t="s">
        <v>71</v>
      </c>
      <c r="I179" s="9" t="s">
        <v>148</v>
      </c>
      <c r="J179" s="34">
        <v>0.96</v>
      </c>
      <c r="K179" s="35">
        <v>3.95</v>
      </c>
      <c r="L179" s="35">
        <v>2.99</v>
      </c>
      <c r="M179" s="35">
        <v>2.5</v>
      </c>
      <c r="N179" s="9" t="s">
        <v>103</v>
      </c>
      <c r="O179" s="9" t="s">
        <v>60</v>
      </c>
      <c r="P179" s="9" t="s">
        <v>196</v>
      </c>
      <c r="Q179" s="34">
        <v>1.59</v>
      </c>
      <c r="R179" s="34">
        <v>0</v>
      </c>
      <c r="S179" s="36">
        <f t="shared" si="19"/>
        <v>8.2850000000000001</v>
      </c>
      <c r="T179" s="37">
        <f t="shared" si="20"/>
        <v>2.4</v>
      </c>
      <c r="U179" s="38">
        <f t="shared" si="21"/>
        <v>0.1152</v>
      </c>
      <c r="V179" s="9" t="str" cm="1">
        <f t="array" ref="V179">_xlfn.XLOOKUP(HsgLista[[#This Row],[Helyiség kategória kód]], _KatKódok, Hasznos_e)</f>
        <v>Egyéb</v>
      </c>
      <c r="W179" s="55" t="str">
        <f t="shared" si="22"/>
        <v>50-es rúd</v>
      </c>
      <c r="X179" s="103">
        <f t="shared" si="23"/>
        <v>0.49000000000000021</v>
      </c>
      <c r="Y179" s="9" t="str" cm="1">
        <f t="array" ref="Y179">_xlfn.XLOOKUP(_xlfn.SINGLE(Burkolattípus), lábazat!$A$3:$A$17, _xlfn.XLOOKUP(_xlfn.SINGLE(Falburkolattípus), lábazat!$C$1:$U$1, lábazat!$C$3:$U$17))</f>
        <v>nincs</v>
      </c>
      <c r="Z179" s="9"/>
      <c r="AA179" s="20"/>
      <c r="AB179" s="39"/>
      <c r="AE179" s="9"/>
      <c r="AF179" s="9"/>
    </row>
    <row r="180" spans="1:32">
      <c r="A180" s="32" t="str">
        <f>LEFT(ID)</f>
        <v>O</v>
      </c>
      <c r="B180" s="33">
        <f t="shared" si="17"/>
        <v>5</v>
      </c>
      <c r="C180" s="33">
        <f t="shared" si="18"/>
        <v>9</v>
      </c>
      <c r="D180" s="9" t="s">
        <v>163</v>
      </c>
      <c r="E180" s="9" t="s">
        <v>109</v>
      </c>
      <c r="F180" s="9" t="s">
        <v>75</v>
      </c>
      <c r="G180" s="9" t="s">
        <v>76</v>
      </c>
      <c r="H180" s="9" t="s">
        <v>71</v>
      </c>
      <c r="I180" s="9" t="s">
        <v>148</v>
      </c>
      <c r="J180" s="34">
        <v>3.3</v>
      </c>
      <c r="K180" s="35">
        <v>8.5</v>
      </c>
      <c r="L180" s="35">
        <v>2.99</v>
      </c>
      <c r="M180" s="35">
        <v>2.5</v>
      </c>
      <c r="N180" s="9" t="s">
        <v>103</v>
      </c>
      <c r="O180" s="9" t="s">
        <v>60</v>
      </c>
      <c r="P180" s="9" t="s">
        <v>196</v>
      </c>
      <c r="Q180" s="34">
        <v>3.45</v>
      </c>
      <c r="R180" s="34">
        <v>0</v>
      </c>
      <c r="S180" s="36">
        <f t="shared" si="19"/>
        <v>17.8</v>
      </c>
      <c r="T180" s="37">
        <f t="shared" si="20"/>
        <v>8.25</v>
      </c>
      <c r="U180" s="38">
        <f t="shared" si="21"/>
        <v>0.39599999999999996</v>
      </c>
      <c r="V180" s="9" t="str" cm="1">
        <f t="array" ref="V180">_xlfn.XLOOKUP(HsgLista[[#This Row],[Helyiség kategória kód]], _KatKódok, Hasznos_e)</f>
        <v>Egyéb</v>
      </c>
      <c r="W180" s="55" t="str">
        <f t="shared" si="22"/>
        <v>50-es rúd</v>
      </c>
      <c r="X180" s="103">
        <f t="shared" si="23"/>
        <v>0.49000000000000021</v>
      </c>
      <c r="Y180" s="9" t="str" cm="1">
        <f t="array" ref="Y180">_xlfn.XLOOKUP(_xlfn.SINGLE(Burkolattípus), lábazat!$A$3:$A$17, _xlfn.XLOOKUP(_xlfn.SINGLE(Falburkolattípus), lábazat!$C$1:$U$1, lábazat!$C$3:$U$17))</f>
        <v>nincs</v>
      </c>
      <c r="Z180" s="9"/>
      <c r="AA180" s="20"/>
      <c r="AB180" s="39"/>
      <c r="AE180" s="9"/>
      <c r="AF180" s="9"/>
    </row>
    <row r="181" spans="1:32">
      <c r="A181" s="32" t="str">
        <f>LEFT(ID)</f>
        <v>O</v>
      </c>
      <c r="B181" s="33">
        <f t="shared" si="17"/>
        <v>5</v>
      </c>
      <c r="C181" s="33">
        <f t="shared" si="18"/>
        <v>10</v>
      </c>
      <c r="D181" s="9" t="s">
        <v>199</v>
      </c>
      <c r="E181" s="9" t="s">
        <v>109</v>
      </c>
      <c r="F181" s="9" t="s">
        <v>75</v>
      </c>
      <c r="G181" s="9" t="s">
        <v>76</v>
      </c>
      <c r="H181" s="9" t="s">
        <v>71</v>
      </c>
      <c r="I181" s="9" t="s">
        <v>148</v>
      </c>
      <c r="J181" s="34">
        <v>0.94</v>
      </c>
      <c r="K181" s="35">
        <v>3.9</v>
      </c>
      <c r="L181" s="35">
        <v>2.99</v>
      </c>
      <c r="M181" s="35">
        <v>2.5</v>
      </c>
      <c r="N181" s="9" t="s">
        <v>103</v>
      </c>
      <c r="O181" s="9" t="s">
        <v>60</v>
      </c>
      <c r="P181" s="9" t="s">
        <v>196</v>
      </c>
      <c r="Q181" s="34">
        <v>1.59</v>
      </c>
      <c r="R181" s="34">
        <v>0</v>
      </c>
      <c r="S181" s="36">
        <f t="shared" si="19"/>
        <v>8.16</v>
      </c>
      <c r="T181" s="37">
        <f t="shared" si="20"/>
        <v>2.3499999999999996</v>
      </c>
      <c r="U181" s="38">
        <f t="shared" si="21"/>
        <v>0.1128</v>
      </c>
      <c r="V181" s="9" t="str" cm="1">
        <f t="array" ref="V181">_xlfn.XLOOKUP(HsgLista[[#This Row],[Helyiség kategória kód]], _KatKódok, Hasznos_e)</f>
        <v>Egyéb</v>
      </c>
      <c r="W181" s="55" t="str">
        <f t="shared" si="22"/>
        <v>50-es rúd</v>
      </c>
      <c r="X181" s="103">
        <f t="shared" si="23"/>
        <v>0.49000000000000021</v>
      </c>
      <c r="Y181" s="9" t="str" cm="1">
        <f t="array" ref="Y181">_xlfn.XLOOKUP(_xlfn.SINGLE(Burkolattípus), lábazat!$A$3:$A$17, _xlfn.XLOOKUP(_xlfn.SINGLE(Falburkolattípus), lábazat!$C$1:$U$1, lábazat!$C$3:$U$17))</f>
        <v>nincs</v>
      </c>
      <c r="Z181" s="9"/>
      <c r="AA181" s="20"/>
      <c r="AB181" s="39"/>
      <c r="AE181" s="9"/>
      <c r="AF181" s="9"/>
    </row>
    <row r="182" spans="1:32">
      <c r="A182" s="32" t="str">
        <f>LEFT(ID)</f>
        <v>O</v>
      </c>
      <c r="B182" s="33">
        <f t="shared" si="17"/>
        <v>5</v>
      </c>
      <c r="C182" s="33">
        <f t="shared" si="18"/>
        <v>10</v>
      </c>
      <c r="D182" s="9" t="s">
        <v>199</v>
      </c>
      <c r="E182" s="9" t="s">
        <v>70</v>
      </c>
      <c r="F182" s="9" t="s">
        <v>75</v>
      </c>
      <c r="G182" s="9" t="s">
        <v>76</v>
      </c>
      <c r="H182" s="9" t="s">
        <v>71</v>
      </c>
      <c r="I182" s="9" t="s">
        <v>148</v>
      </c>
      <c r="J182" s="34">
        <v>8.76</v>
      </c>
      <c r="K182" s="35">
        <v>11.94</v>
      </c>
      <c r="L182" s="35">
        <v>2.99</v>
      </c>
      <c r="M182" s="35">
        <v>2.5</v>
      </c>
      <c r="N182" s="9" t="s">
        <v>50</v>
      </c>
      <c r="O182" s="9" t="s">
        <v>60</v>
      </c>
      <c r="P182" s="9" t="s">
        <v>72</v>
      </c>
      <c r="Q182" s="34">
        <v>3.72</v>
      </c>
      <c r="R182" s="34">
        <v>0</v>
      </c>
      <c r="S182" s="36">
        <f t="shared" si="19"/>
        <v>26.13</v>
      </c>
      <c r="T182" s="37">
        <f t="shared" si="20"/>
        <v>21.9</v>
      </c>
      <c r="U182" s="38">
        <f t="shared" si="21"/>
        <v>1.0512000000000001</v>
      </c>
      <c r="V182" s="9" t="str" cm="1">
        <f t="array" ref="V182">_xlfn.XLOOKUP(HsgLista[[#This Row],[Helyiség kategória kód]], _KatKódok, Hasznos_e)</f>
        <v>Egyéb</v>
      </c>
      <c r="W182" s="55" t="str">
        <f t="shared" si="22"/>
        <v>50-es rúd</v>
      </c>
      <c r="X182" s="103">
        <f t="shared" si="23"/>
        <v>0.49000000000000021</v>
      </c>
      <c r="Y182" s="9" t="e" cm="1">
        <f t="array" ref="Y182">_xlfn.XLOOKUP(_xlfn.SINGLE(Burkolattípus), lábazat!$A$3:$A$17, _xlfn.XLOOKUP(_xlfn.SINGLE(Falburkolattípus), lábazat!$C$1:$U$1, lábazat!$C$3:$U$17))</f>
        <v>#N/A</v>
      </c>
      <c r="Z182" s="9"/>
      <c r="AA182" s="20"/>
      <c r="AB182" s="39"/>
      <c r="AE182" s="9"/>
      <c r="AF182" s="9"/>
    </row>
    <row r="183" spans="1:32">
      <c r="A183" s="32" t="str">
        <f>LEFT(ID)</f>
        <v>O</v>
      </c>
      <c r="B183" s="33">
        <f t="shared" si="17"/>
        <v>5</v>
      </c>
      <c r="C183" s="33">
        <f t="shared" si="18"/>
        <v>10</v>
      </c>
      <c r="D183" s="9" t="s">
        <v>199</v>
      </c>
      <c r="E183" s="9" t="s">
        <v>200</v>
      </c>
      <c r="F183" s="9" t="s">
        <v>75</v>
      </c>
      <c r="G183" s="9" t="s">
        <v>76</v>
      </c>
      <c r="H183" s="9" t="s">
        <v>71</v>
      </c>
      <c r="I183" s="9" t="s">
        <v>148</v>
      </c>
      <c r="J183" s="34">
        <v>3.33</v>
      </c>
      <c r="K183" s="35">
        <v>7.34</v>
      </c>
      <c r="L183" s="35">
        <v>3.03</v>
      </c>
      <c r="M183" s="35">
        <v>2.5</v>
      </c>
      <c r="N183" s="9" t="s">
        <v>103</v>
      </c>
      <c r="O183" s="9" t="s">
        <v>60</v>
      </c>
      <c r="P183" s="9" t="s">
        <v>105</v>
      </c>
      <c r="Q183" s="34">
        <v>2.13</v>
      </c>
      <c r="R183" s="34">
        <v>0</v>
      </c>
      <c r="S183" s="36">
        <f t="shared" si="19"/>
        <v>16.220000000000002</v>
      </c>
      <c r="T183" s="37">
        <f t="shared" si="20"/>
        <v>8.3249999999999993</v>
      </c>
      <c r="U183" s="38">
        <f t="shared" si="21"/>
        <v>0.39960000000000001</v>
      </c>
      <c r="V183" s="9" t="str" cm="1">
        <f t="array" ref="V183">_xlfn.XLOOKUP(HsgLista[[#This Row],[Helyiség kategória kód]], _KatKódok, Hasznos_e)</f>
        <v>Egyéb</v>
      </c>
      <c r="W183" s="55" t="str">
        <f t="shared" si="22"/>
        <v>100-as rúd</v>
      </c>
      <c r="X183" s="103">
        <f t="shared" si="23"/>
        <v>0.5299999999999998</v>
      </c>
      <c r="Y183" s="9" t="str" cm="1">
        <f t="array" ref="Y183">_xlfn.XLOOKUP(_xlfn.SINGLE(Burkolattípus), lábazat!$A$3:$A$17, _xlfn.XLOOKUP(_xlfn.SINGLE(Falburkolattípus), lábazat!$C$1:$U$1, lábazat!$C$3:$U$17))</f>
        <v>nincs</v>
      </c>
      <c r="Z183" s="9"/>
      <c r="AA183" s="20"/>
      <c r="AB183" s="39"/>
      <c r="AE183" s="9"/>
      <c r="AF183" s="9"/>
    </row>
    <row r="184" spans="1:32">
      <c r="A184" s="32" t="str">
        <f>LEFT(ID)</f>
        <v>O</v>
      </c>
      <c r="B184" s="33">
        <f t="shared" si="17"/>
        <v>5</v>
      </c>
      <c r="C184" s="33">
        <f t="shared" si="18"/>
        <v>10</v>
      </c>
      <c r="D184" s="9" t="s">
        <v>199</v>
      </c>
      <c r="E184" s="9" t="s">
        <v>111</v>
      </c>
      <c r="F184" s="9" t="s">
        <v>75</v>
      </c>
      <c r="G184" s="9" t="s">
        <v>76</v>
      </c>
      <c r="H184" s="9" t="s">
        <v>71</v>
      </c>
      <c r="I184" s="9" t="s">
        <v>148</v>
      </c>
      <c r="J184" s="34">
        <v>3.03</v>
      </c>
      <c r="K184" s="35">
        <v>7.04</v>
      </c>
      <c r="L184" s="35">
        <v>3.03</v>
      </c>
      <c r="M184" s="35">
        <v>2.5</v>
      </c>
      <c r="N184" s="9" t="s">
        <v>103</v>
      </c>
      <c r="O184" s="9" t="s">
        <v>60</v>
      </c>
      <c r="P184" s="9" t="s">
        <v>105</v>
      </c>
      <c r="Q184" s="34">
        <v>3.72</v>
      </c>
      <c r="R184" s="34">
        <v>0</v>
      </c>
      <c r="S184" s="36">
        <f t="shared" si="19"/>
        <v>13.88</v>
      </c>
      <c r="T184" s="37">
        <f t="shared" si="20"/>
        <v>7.5749999999999993</v>
      </c>
      <c r="U184" s="38">
        <f t="shared" si="21"/>
        <v>0.36359999999999998</v>
      </c>
      <c r="V184" s="9" t="str" cm="1">
        <f t="array" ref="V184">_xlfn.XLOOKUP(HsgLista[[#This Row],[Helyiség kategória kód]], _KatKódok, Hasznos_e)</f>
        <v>Egyéb</v>
      </c>
      <c r="W184" s="55" t="str">
        <f t="shared" si="22"/>
        <v>100-as rúd</v>
      </c>
      <c r="X184" s="103">
        <f t="shared" si="23"/>
        <v>0.5299999999999998</v>
      </c>
      <c r="Y184" s="9" t="str" cm="1">
        <f t="array" ref="Y184">_xlfn.XLOOKUP(_xlfn.SINGLE(Burkolattípus), lábazat!$A$3:$A$17, _xlfn.XLOOKUP(_xlfn.SINGLE(Falburkolattípus), lábazat!$C$1:$U$1, lábazat!$C$3:$U$17))</f>
        <v>nincs</v>
      </c>
      <c r="Z184" s="9"/>
      <c r="AA184" s="20"/>
      <c r="AB184" s="39"/>
      <c r="AE184" s="9"/>
      <c r="AF184" s="9"/>
    </row>
    <row r="185" spans="1:32">
      <c r="A185" s="32" t="str">
        <f>LEFT(ID)</f>
        <v>O</v>
      </c>
      <c r="B185" s="33">
        <f t="shared" si="17"/>
        <v>5</v>
      </c>
      <c r="C185" s="33">
        <f t="shared" si="18"/>
        <v>10</v>
      </c>
      <c r="D185" s="9" t="s">
        <v>199</v>
      </c>
      <c r="E185" s="9" t="s">
        <v>112</v>
      </c>
      <c r="F185" s="9" t="s">
        <v>75</v>
      </c>
      <c r="G185" s="9" t="s">
        <v>76</v>
      </c>
      <c r="H185" s="9" t="s">
        <v>71</v>
      </c>
      <c r="I185" s="9" t="s">
        <v>148</v>
      </c>
      <c r="J185" s="34">
        <v>3.96</v>
      </c>
      <c r="K185" s="35">
        <v>9.64</v>
      </c>
      <c r="L185" s="35">
        <v>3.03</v>
      </c>
      <c r="M185" s="35">
        <v>2.5</v>
      </c>
      <c r="N185" s="9" t="s">
        <v>103</v>
      </c>
      <c r="O185" s="9" t="s">
        <v>60</v>
      </c>
      <c r="P185" s="9" t="s">
        <v>105</v>
      </c>
      <c r="Q185" s="34">
        <v>8.23</v>
      </c>
      <c r="R185" s="34">
        <v>0</v>
      </c>
      <c r="S185" s="36">
        <f t="shared" si="19"/>
        <v>15.870000000000001</v>
      </c>
      <c r="T185" s="37">
        <f t="shared" si="20"/>
        <v>9.9</v>
      </c>
      <c r="U185" s="38">
        <f t="shared" si="21"/>
        <v>0.47519999999999996</v>
      </c>
      <c r="V185" s="9" t="str" cm="1">
        <f t="array" ref="V185">_xlfn.XLOOKUP(HsgLista[[#This Row],[Helyiség kategória kód]], _KatKódok, Hasznos_e)</f>
        <v>Egyéb</v>
      </c>
      <c r="W185" s="55" t="str">
        <f t="shared" si="22"/>
        <v>100-as rúd</v>
      </c>
      <c r="X185" s="103">
        <f t="shared" si="23"/>
        <v>0.5299999999999998</v>
      </c>
      <c r="Y185" s="9" t="str" cm="1">
        <f t="array" ref="Y185">_xlfn.XLOOKUP(_xlfn.SINGLE(Burkolattípus), lábazat!$A$3:$A$17, _xlfn.XLOOKUP(_xlfn.SINGLE(Falburkolattípus), lábazat!$C$1:$U$1, lábazat!$C$3:$U$17))</f>
        <v>nincs</v>
      </c>
      <c r="Z185" s="9"/>
      <c r="AA185" s="20"/>
      <c r="AB185" s="39"/>
      <c r="AE185" s="9"/>
      <c r="AF185" s="9"/>
    </row>
    <row r="186" spans="1:32">
      <c r="A186" s="32" t="str">
        <f>LEFT(ID)</f>
        <v>O</v>
      </c>
      <c r="B186" s="33">
        <f t="shared" si="17"/>
        <v>5</v>
      </c>
      <c r="C186" s="33">
        <f t="shared" si="18"/>
        <v>10</v>
      </c>
      <c r="D186" s="9" t="s">
        <v>199</v>
      </c>
      <c r="E186" s="9" t="s">
        <v>112</v>
      </c>
      <c r="F186" s="9" t="s">
        <v>75</v>
      </c>
      <c r="G186" s="9" t="s">
        <v>76</v>
      </c>
      <c r="H186" s="9" t="s">
        <v>71</v>
      </c>
      <c r="I186" s="9" t="s">
        <v>148</v>
      </c>
      <c r="J186" s="34">
        <v>0.95</v>
      </c>
      <c r="K186" s="35">
        <v>3.92</v>
      </c>
      <c r="L186" s="35">
        <v>3.03</v>
      </c>
      <c r="M186" s="35">
        <v>2.5</v>
      </c>
      <c r="N186" s="9" t="s">
        <v>103</v>
      </c>
      <c r="O186" s="9" t="s">
        <v>60</v>
      </c>
      <c r="P186" s="9" t="s">
        <v>105</v>
      </c>
      <c r="Q186" s="34">
        <v>1.59</v>
      </c>
      <c r="R186" s="34">
        <v>0</v>
      </c>
      <c r="S186" s="36">
        <f t="shared" si="19"/>
        <v>8.2100000000000009</v>
      </c>
      <c r="T186" s="37">
        <f t="shared" si="20"/>
        <v>2.375</v>
      </c>
      <c r="U186" s="38">
        <f t="shared" si="21"/>
        <v>0.11399999999999999</v>
      </c>
      <c r="V186" s="9" t="str" cm="1">
        <f t="array" ref="V186">_xlfn.XLOOKUP(HsgLista[[#This Row],[Helyiség kategória kód]], _KatKódok, Hasznos_e)</f>
        <v>Egyéb</v>
      </c>
      <c r="W186" s="55" t="str">
        <f t="shared" si="22"/>
        <v>100-as rúd</v>
      </c>
      <c r="X186" s="103">
        <f t="shared" si="23"/>
        <v>0.5299999999999998</v>
      </c>
      <c r="Y186" s="9" t="str" cm="1">
        <f t="array" ref="Y186">_xlfn.XLOOKUP(_xlfn.SINGLE(Burkolattípus), lábazat!$A$3:$A$17, _xlfn.XLOOKUP(_xlfn.SINGLE(Falburkolattípus), lábazat!$C$1:$U$1, lábazat!$C$3:$U$17))</f>
        <v>nincs</v>
      </c>
      <c r="Z186" s="9"/>
      <c r="AA186" s="20"/>
      <c r="AB186" s="39"/>
      <c r="AE186" s="9"/>
      <c r="AF186" s="9"/>
    </row>
    <row r="187" spans="1:32">
      <c r="A187" s="32" t="str">
        <f>LEFT(ID)</f>
        <v>O</v>
      </c>
      <c r="B187" s="33">
        <f t="shared" si="17"/>
        <v>5</v>
      </c>
      <c r="C187" s="33">
        <f t="shared" si="18"/>
        <v>10</v>
      </c>
      <c r="D187" s="9" t="s">
        <v>199</v>
      </c>
      <c r="E187" s="9" t="s">
        <v>112</v>
      </c>
      <c r="F187" s="9" t="s">
        <v>75</v>
      </c>
      <c r="G187" s="9" t="s">
        <v>76</v>
      </c>
      <c r="H187" s="9" t="s">
        <v>71</v>
      </c>
      <c r="I187" s="9" t="s">
        <v>148</v>
      </c>
      <c r="J187" s="34">
        <v>0.95</v>
      </c>
      <c r="K187" s="35">
        <v>3.92</v>
      </c>
      <c r="L187" s="35">
        <v>3.03</v>
      </c>
      <c r="M187" s="35">
        <v>2.5</v>
      </c>
      <c r="N187" s="9" t="s">
        <v>103</v>
      </c>
      <c r="O187" s="9" t="s">
        <v>60</v>
      </c>
      <c r="P187" s="9" t="s">
        <v>105</v>
      </c>
      <c r="Q187" s="34">
        <v>1.59</v>
      </c>
      <c r="R187" s="34">
        <v>0</v>
      </c>
      <c r="S187" s="36">
        <f t="shared" si="19"/>
        <v>8.2100000000000009</v>
      </c>
      <c r="T187" s="37">
        <f t="shared" si="20"/>
        <v>2.375</v>
      </c>
      <c r="U187" s="38">
        <f t="shared" si="21"/>
        <v>0.11399999999999999</v>
      </c>
      <c r="V187" s="9" t="str" cm="1">
        <f t="array" ref="V187">_xlfn.XLOOKUP(HsgLista[[#This Row],[Helyiség kategória kód]], _KatKódok, Hasznos_e)</f>
        <v>Egyéb</v>
      </c>
      <c r="W187" s="55" t="str">
        <f t="shared" si="22"/>
        <v>100-as rúd</v>
      </c>
      <c r="X187" s="103">
        <f t="shared" si="23"/>
        <v>0.5299999999999998</v>
      </c>
      <c r="Y187" s="9" t="str" cm="1">
        <f t="array" ref="Y187">_xlfn.XLOOKUP(_xlfn.SINGLE(Burkolattípus), lábazat!$A$3:$A$17, _xlfn.XLOOKUP(_xlfn.SINGLE(Falburkolattípus), lábazat!$C$1:$U$1, lábazat!$C$3:$U$17))</f>
        <v>nincs</v>
      </c>
      <c r="Z187" s="9"/>
      <c r="AA187" s="20"/>
      <c r="AB187" s="39"/>
      <c r="AE187" s="9"/>
      <c r="AF187" s="9"/>
    </row>
    <row r="188" spans="1:32">
      <c r="A188" s="32" t="str">
        <f>LEFT(ID)</f>
        <v>O</v>
      </c>
      <c r="B188" s="33">
        <f t="shared" si="17"/>
        <v>5</v>
      </c>
      <c r="C188" s="33">
        <f t="shared" si="18"/>
        <v>11</v>
      </c>
      <c r="D188" s="9" t="s">
        <v>201</v>
      </c>
      <c r="E188" s="9" t="s">
        <v>112</v>
      </c>
      <c r="F188" s="9" t="s">
        <v>75</v>
      </c>
      <c r="G188" s="9" t="s">
        <v>76</v>
      </c>
      <c r="H188" s="9" t="s">
        <v>71</v>
      </c>
      <c r="I188" s="9" t="s">
        <v>148</v>
      </c>
      <c r="J188" s="34">
        <v>0.95</v>
      </c>
      <c r="K188" s="35">
        <v>3.92</v>
      </c>
      <c r="L188" s="35">
        <v>3.03</v>
      </c>
      <c r="M188" s="35">
        <v>2.5</v>
      </c>
      <c r="N188" s="9" t="s">
        <v>103</v>
      </c>
      <c r="O188" s="9" t="s">
        <v>60</v>
      </c>
      <c r="P188" s="9" t="s">
        <v>105</v>
      </c>
      <c r="Q188" s="34">
        <v>1.59</v>
      </c>
      <c r="R188" s="34">
        <v>0</v>
      </c>
      <c r="S188" s="36">
        <f t="shared" si="19"/>
        <v>8.2100000000000009</v>
      </c>
      <c r="T188" s="37">
        <f t="shared" si="20"/>
        <v>2.375</v>
      </c>
      <c r="U188" s="38">
        <f t="shared" si="21"/>
        <v>0.11399999999999999</v>
      </c>
      <c r="V188" s="9" t="str" cm="1">
        <f t="array" ref="V188">_xlfn.XLOOKUP(HsgLista[[#This Row],[Helyiség kategória kód]], _KatKódok, Hasznos_e)</f>
        <v>Egyéb</v>
      </c>
      <c r="W188" s="55" t="str">
        <f t="shared" si="22"/>
        <v>100-as rúd</v>
      </c>
      <c r="X188" s="103">
        <f t="shared" si="23"/>
        <v>0.5299999999999998</v>
      </c>
      <c r="Y188" s="9" t="str" cm="1">
        <f t="array" ref="Y188">_xlfn.XLOOKUP(_xlfn.SINGLE(Burkolattípus), lábazat!$A$3:$A$17, _xlfn.XLOOKUP(_xlfn.SINGLE(Falburkolattípus), lábazat!$C$1:$U$1, lábazat!$C$3:$U$17))</f>
        <v>nincs</v>
      </c>
      <c r="Z188" s="9"/>
      <c r="AA188" s="20"/>
      <c r="AB188" s="39"/>
      <c r="AE188" s="9"/>
      <c r="AF188" s="9"/>
    </row>
    <row r="189" spans="1:32">
      <c r="A189" s="32" t="str">
        <f>LEFT(ID)</f>
        <v>O</v>
      </c>
      <c r="B189" s="33">
        <f t="shared" si="17"/>
        <v>5</v>
      </c>
      <c r="C189" s="33">
        <f t="shared" si="18"/>
        <v>11</v>
      </c>
      <c r="D189" s="9" t="s">
        <v>201</v>
      </c>
      <c r="E189" s="9" t="s">
        <v>112</v>
      </c>
      <c r="F189" s="9" t="s">
        <v>75</v>
      </c>
      <c r="G189" s="9" t="s">
        <v>76</v>
      </c>
      <c r="H189" s="9" t="s">
        <v>71</v>
      </c>
      <c r="I189" s="9" t="s">
        <v>148</v>
      </c>
      <c r="J189" s="34">
        <v>0.98</v>
      </c>
      <c r="K189" s="35">
        <v>3.98</v>
      </c>
      <c r="L189" s="35">
        <v>3.03</v>
      </c>
      <c r="M189" s="35">
        <v>2.5</v>
      </c>
      <c r="N189" s="9" t="s">
        <v>103</v>
      </c>
      <c r="O189" s="9" t="s">
        <v>60</v>
      </c>
      <c r="P189" s="9" t="s">
        <v>105</v>
      </c>
      <c r="Q189" s="34">
        <v>1.59</v>
      </c>
      <c r="R189" s="34">
        <v>0</v>
      </c>
      <c r="S189" s="36">
        <f t="shared" si="19"/>
        <v>8.36</v>
      </c>
      <c r="T189" s="37">
        <f t="shared" si="20"/>
        <v>2.4500000000000002</v>
      </c>
      <c r="U189" s="38">
        <f t="shared" si="21"/>
        <v>0.1176</v>
      </c>
      <c r="V189" s="9" t="str" cm="1">
        <f t="array" ref="V189">_xlfn.XLOOKUP(HsgLista[[#This Row],[Helyiség kategória kód]], _KatKódok, Hasznos_e)</f>
        <v>Egyéb</v>
      </c>
      <c r="W189" s="55" t="str">
        <f t="shared" si="22"/>
        <v>100-as rúd</v>
      </c>
      <c r="X189" s="103">
        <f t="shared" si="23"/>
        <v>0.5299999999999998</v>
      </c>
      <c r="Y189" s="9" t="str" cm="1">
        <f t="array" ref="Y189">_xlfn.XLOOKUP(_xlfn.SINGLE(Burkolattípus), lábazat!$A$3:$A$17, _xlfn.XLOOKUP(_xlfn.SINGLE(Falburkolattípus), lábazat!$C$1:$U$1, lábazat!$C$3:$U$17))</f>
        <v>nincs</v>
      </c>
      <c r="Z189" s="9"/>
      <c r="AA189" s="20"/>
      <c r="AB189" s="39"/>
      <c r="AE189" s="9"/>
      <c r="AF189" s="9"/>
    </row>
    <row r="190" spans="1:32">
      <c r="A190" s="32" t="str">
        <f>LEFT(ID)</f>
        <v>O</v>
      </c>
      <c r="B190" s="33">
        <f t="shared" si="17"/>
        <v>5</v>
      </c>
      <c r="C190" s="33">
        <f t="shared" si="18"/>
        <v>11</v>
      </c>
      <c r="D190" s="9" t="s">
        <v>201</v>
      </c>
      <c r="E190" s="9" t="s">
        <v>102</v>
      </c>
      <c r="F190" s="9" t="s">
        <v>75</v>
      </c>
      <c r="G190" s="9" t="s">
        <v>76</v>
      </c>
      <c r="H190" s="9" t="s">
        <v>71</v>
      </c>
      <c r="I190" s="9" t="s">
        <v>148</v>
      </c>
      <c r="J190" s="34">
        <v>3.03</v>
      </c>
      <c r="K190" s="35">
        <v>7.04</v>
      </c>
      <c r="L190" s="35">
        <v>3.03</v>
      </c>
      <c r="M190" s="35">
        <v>2.5</v>
      </c>
      <c r="N190" s="9" t="s">
        <v>103</v>
      </c>
      <c r="O190" s="9" t="s">
        <v>60</v>
      </c>
      <c r="P190" s="9" t="s">
        <v>105</v>
      </c>
      <c r="Q190" s="34">
        <v>3.72</v>
      </c>
      <c r="R190" s="34">
        <v>0</v>
      </c>
      <c r="S190" s="36">
        <f t="shared" si="19"/>
        <v>13.88</v>
      </c>
      <c r="T190" s="37">
        <f t="shared" si="20"/>
        <v>7.5749999999999993</v>
      </c>
      <c r="U190" s="38">
        <f t="shared" si="21"/>
        <v>0.36359999999999998</v>
      </c>
      <c r="V190" s="9" t="str" cm="1">
        <f t="array" ref="V190">_xlfn.XLOOKUP(HsgLista[[#This Row],[Helyiség kategória kód]], _KatKódok, Hasznos_e)</f>
        <v>Egyéb</v>
      </c>
      <c r="W190" s="55" t="str">
        <f t="shared" si="22"/>
        <v>100-as rúd</v>
      </c>
      <c r="X190" s="103">
        <f t="shared" si="23"/>
        <v>0.5299999999999998</v>
      </c>
      <c r="Y190" s="9" t="str" cm="1">
        <f t="array" ref="Y190">_xlfn.XLOOKUP(_xlfn.SINGLE(Burkolattípus), lábazat!$A$3:$A$17, _xlfn.XLOOKUP(_xlfn.SINGLE(Falburkolattípus), lábazat!$C$1:$U$1, lábazat!$C$3:$U$17))</f>
        <v>nincs</v>
      </c>
      <c r="Z190" s="9"/>
      <c r="AA190" s="20"/>
      <c r="AB190" s="39"/>
      <c r="AE190" s="9"/>
      <c r="AF190" s="9"/>
    </row>
    <row r="191" spans="1:32">
      <c r="A191" s="32" t="str">
        <f>LEFT(ID)</f>
        <v>O</v>
      </c>
      <c r="B191" s="33">
        <f t="shared" si="17"/>
        <v>5</v>
      </c>
      <c r="C191" s="33">
        <f t="shared" si="18"/>
        <v>11</v>
      </c>
      <c r="D191" s="9" t="s">
        <v>201</v>
      </c>
      <c r="E191" s="9" t="s">
        <v>109</v>
      </c>
      <c r="F191" s="9" t="s">
        <v>75</v>
      </c>
      <c r="G191" s="9" t="s">
        <v>76</v>
      </c>
      <c r="H191" s="9" t="s">
        <v>71</v>
      </c>
      <c r="I191" s="9" t="s">
        <v>148</v>
      </c>
      <c r="J191" s="34">
        <v>4.9800000000000004</v>
      </c>
      <c r="K191" s="35">
        <v>10.76</v>
      </c>
      <c r="L191" s="35">
        <v>3.03</v>
      </c>
      <c r="M191" s="35">
        <v>2.5</v>
      </c>
      <c r="N191" s="9" t="s">
        <v>103</v>
      </c>
      <c r="O191" s="9" t="s">
        <v>60</v>
      </c>
      <c r="P191" s="9" t="s">
        <v>105</v>
      </c>
      <c r="Q191" s="34">
        <v>5.05</v>
      </c>
      <c r="R191" s="34">
        <v>0</v>
      </c>
      <c r="S191" s="36">
        <f t="shared" si="19"/>
        <v>21.849999999999998</v>
      </c>
      <c r="T191" s="37">
        <f t="shared" si="20"/>
        <v>12.450000000000001</v>
      </c>
      <c r="U191" s="38">
        <f t="shared" si="21"/>
        <v>0.59760000000000002</v>
      </c>
      <c r="V191" s="9" t="str" cm="1">
        <f t="array" ref="V191">_xlfn.XLOOKUP(HsgLista[[#This Row],[Helyiség kategória kód]], _KatKódok, Hasznos_e)</f>
        <v>Egyéb</v>
      </c>
      <c r="W191" s="55" t="str">
        <f t="shared" si="22"/>
        <v>100-as rúd</v>
      </c>
      <c r="X191" s="103">
        <f t="shared" si="23"/>
        <v>0.5299999999999998</v>
      </c>
      <c r="Y191" s="9" t="str" cm="1">
        <f t="array" ref="Y191">_xlfn.XLOOKUP(_xlfn.SINGLE(Burkolattípus), lábazat!$A$3:$A$17, _xlfn.XLOOKUP(_xlfn.SINGLE(Falburkolattípus), lábazat!$C$1:$U$1, lábazat!$C$3:$U$17))</f>
        <v>nincs</v>
      </c>
      <c r="Z191" s="9"/>
      <c r="AA191" s="20"/>
      <c r="AB191" s="39"/>
      <c r="AE191" s="9"/>
      <c r="AF191" s="9"/>
    </row>
    <row r="192" spans="1:32">
      <c r="A192" s="32" t="str">
        <f>LEFT(ID)</f>
        <v>O</v>
      </c>
      <c r="B192" s="33">
        <f t="shared" si="17"/>
        <v>5</v>
      </c>
      <c r="C192" s="33">
        <f t="shared" si="18"/>
        <v>11</v>
      </c>
      <c r="D192" s="9" t="s">
        <v>201</v>
      </c>
      <c r="E192" s="9" t="s">
        <v>109</v>
      </c>
      <c r="F192" s="9" t="s">
        <v>75</v>
      </c>
      <c r="G192" s="9" t="s">
        <v>76</v>
      </c>
      <c r="H192" s="9" t="s">
        <v>71</v>
      </c>
      <c r="I192" s="9" t="s">
        <v>148</v>
      </c>
      <c r="J192" s="34">
        <v>0.95</v>
      </c>
      <c r="K192" s="35">
        <v>3.92</v>
      </c>
      <c r="L192" s="35">
        <v>3.03</v>
      </c>
      <c r="M192" s="35">
        <v>2.5</v>
      </c>
      <c r="N192" s="9" t="s">
        <v>103</v>
      </c>
      <c r="O192" s="9" t="s">
        <v>60</v>
      </c>
      <c r="P192" s="9" t="s">
        <v>105</v>
      </c>
      <c r="Q192" s="34">
        <v>1.59</v>
      </c>
      <c r="R192" s="34">
        <v>0</v>
      </c>
      <c r="S192" s="36">
        <f t="shared" si="19"/>
        <v>8.2100000000000009</v>
      </c>
      <c r="T192" s="37">
        <f t="shared" si="20"/>
        <v>2.375</v>
      </c>
      <c r="U192" s="38">
        <f t="shared" si="21"/>
        <v>0.11399999999999999</v>
      </c>
      <c r="V192" s="9" t="str" cm="1">
        <f t="array" ref="V192">_xlfn.XLOOKUP(HsgLista[[#This Row],[Helyiség kategória kód]], _KatKódok, Hasznos_e)</f>
        <v>Egyéb</v>
      </c>
      <c r="W192" s="55" t="str">
        <f t="shared" si="22"/>
        <v>100-as rúd</v>
      </c>
      <c r="X192" s="103">
        <f t="shared" si="23"/>
        <v>0.5299999999999998</v>
      </c>
      <c r="Y192" s="9" t="str" cm="1">
        <f t="array" ref="Y192">_xlfn.XLOOKUP(_xlfn.SINGLE(Burkolattípus), lábazat!$A$3:$A$17, _xlfn.XLOOKUP(_xlfn.SINGLE(Falburkolattípus), lábazat!$C$1:$U$1, lábazat!$C$3:$U$17))</f>
        <v>nincs</v>
      </c>
      <c r="Z192" s="9"/>
      <c r="AA192" s="20"/>
      <c r="AB192" s="39"/>
      <c r="AE192" s="9"/>
      <c r="AF192" s="9"/>
    </row>
    <row r="193" spans="1:32">
      <c r="A193" s="32" t="str">
        <f>LEFT(ID)</f>
        <v>O</v>
      </c>
      <c r="B193" s="33">
        <f t="shared" si="17"/>
        <v>5</v>
      </c>
      <c r="C193" s="33">
        <f t="shared" si="18"/>
        <v>11</v>
      </c>
      <c r="D193" s="9" t="s">
        <v>201</v>
      </c>
      <c r="E193" s="9" t="s">
        <v>109</v>
      </c>
      <c r="F193" s="9" t="s">
        <v>75</v>
      </c>
      <c r="G193" s="9" t="s">
        <v>76</v>
      </c>
      <c r="H193" s="9" t="s">
        <v>71</v>
      </c>
      <c r="I193" s="9" t="s">
        <v>148</v>
      </c>
      <c r="J193" s="34">
        <v>0.98</v>
      </c>
      <c r="K193" s="35">
        <v>3.98</v>
      </c>
      <c r="L193" s="35">
        <v>3.03</v>
      </c>
      <c r="M193" s="35">
        <v>2.5</v>
      </c>
      <c r="N193" s="9" t="s">
        <v>103</v>
      </c>
      <c r="O193" s="9" t="s">
        <v>60</v>
      </c>
      <c r="P193" s="9" t="s">
        <v>105</v>
      </c>
      <c r="Q193" s="34">
        <v>1.59</v>
      </c>
      <c r="R193" s="34">
        <v>0</v>
      </c>
      <c r="S193" s="36">
        <f t="shared" si="19"/>
        <v>8.36</v>
      </c>
      <c r="T193" s="37">
        <f t="shared" si="20"/>
        <v>2.4500000000000002</v>
      </c>
      <c r="U193" s="38">
        <f t="shared" si="21"/>
        <v>0.1176</v>
      </c>
      <c r="V193" s="9" t="str" cm="1">
        <f t="array" ref="V193">_xlfn.XLOOKUP(HsgLista[[#This Row],[Helyiség kategória kód]], _KatKódok, Hasznos_e)</f>
        <v>Egyéb</v>
      </c>
      <c r="W193" s="55" t="str">
        <f t="shared" si="22"/>
        <v>100-as rúd</v>
      </c>
      <c r="X193" s="103">
        <f t="shared" si="23"/>
        <v>0.5299999999999998</v>
      </c>
      <c r="Y193" s="9" t="str" cm="1">
        <f t="array" ref="Y193">_xlfn.XLOOKUP(_xlfn.SINGLE(Burkolattípus), lábazat!$A$3:$A$17, _xlfn.XLOOKUP(_xlfn.SINGLE(Falburkolattípus), lábazat!$C$1:$U$1, lábazat!$C$3:$U$17))</f>
        <v>nincs</v>
      </c>
      <c r="Z193" s="9"/>
      <c r="AA193" s="20"/>
      <c r="AB193" s="39"/>
      <c r="AE193" s="9"/>
      <c r="AF193" s="9"/>
    </row>
    <row r="194" spans="1:32">
      <c r="A194" s="32" t="str">
        <f>LEFT(ID)</f>
        <v>O</v>
      </c>
      <c r="B194" s="33">
        <f t="shared" si="17"/>
        <v>5</v>
      </c>
      <c r="C194" s="33">
        <f t="shared" si="18"/>
        <v>11</v>
      </c>
      <c r="D194" s="9" t="s">
        <v>201</v>
      </c>
      <c r="E194" s="9" t="s">
        <v>70</v>
      </c>
      <c r="F194" s="9" t="s">
        <v>75</v>
      </c>
      <c r="G194" s="9" t="s">
        <v>76</v>
      </c>
      <c r="H194" s="9" t="s">
        <v>71</v>
      </c>
      <c r="I194" s="9" t="s">
        <v>148</v>
      </c>
      <c r="J194" s="34">
        <v>4.55</v>
      </c>
      <c r="K194" s="35">
        <v>9.08</v>
      </c>
      <c r="L194" s="35">
        <v>3.03</v>
      </c>
      <c r="M194" s="35">
        <v>2.5</v>
      </c>
      <c r="N194" s="9" t="s">
        <v>103</v>
      </c>
      <c r="O194" s="9" t="s">
        <v>60</v>
      </c>
      <c r="P194" s="9" t="s">
        <v>72</v>
      </c>
      <c r="Q194" s="34">
        <v>2.13</v>
      </c>
      <c r="R194" s="34">
        <v>0</v>
      </c>
      <c r="S194" s="36">
        <f t="shared" si="19"/>
        <v>20.57</v>
      </c>
      <c r="T194" s="37">
        <f t="shared" si="20"/>
        <v>11.375</v>
      </c>
      <c r="U194" s="38">
        <f t="shared" si="21"/>
        <v>0.54599999999999993</v>
      </c>
      <c r="V194" s="9" t="str" cm="1">
        <f t="array" ref="V194">_xlfn.XLOOKUP(HsgLista[[#This Row],[Helyiség kategória kód]], _KatKódok, Hasznos_e)</f>
        <v>Egyéb</v>
      </c>
      <c r="W194" s="55" t="str">
        <f t="shared" si="22"/>
        <v>100-as rúd</v>
      </c>
      <c r="X194" s="103">
        <f t="shared" si="23"/>
        <v>0.5299999999999998</v>
      </c>
      <c r="Y194" s="9" t="e" cm="1">
        <f t="array" ref="Y194">_xlfn.XLOOKUP(_xlfn.SINGLE(Burkolattípus), lábazat!$A$3:$A$17, _xlfn.XLOOKUP(_xlfn.SINGLE(Falburkolattípus), lábazat!$C$1:$U$1, lábazat!$C$3:$U$17))</f>
        <v>#N/A</v>
      </c>
      <c r="Z194" s="9"/>
      <c r="AA194" s="20"/>
      <c r="AB194" s="39"/>
      <c r="AE194" s="9"/>
      <c r="AF194" s="9"/>
    </row>
    <row r="195" spans="1:32">
      <c r="A195" s="32" t="str">
        <f>LEFT(ID)</f>
        <v>O</v>
      </c>
      <c r="B195" s="33">
        <f t="shared" si="17"/>
        <v>5</v>
      </c>
      <c r="C195" s="33">
        <f t="shared" si="18"/>
        <v>11</v>
      </c>
      <c r="D195" s="9" t="s">
        <v>201</v>
      </c>
      <c r="E195" s="9" t="s">
        <v>70</v>
      </c>
      <c r="F195" s="9" t="s">
        <v>75</v>
      </c>
      <c r="G195" s="9" t="s">
        <v>76</v>
      </c>
      <c r="H195" s="9" t="s">
        <v>71</v>
      </c>
      <c r="I195" s="9" t="s">
        <v>148</v>
      </c>
      <c r="J195" s="34">
        <v>5.12</v>
      </c>
      <c r="K195" s="35">
        <v>9.4499999999999993</v>
      </c>
      <c r="L195" s="35">
        <v>3.03</v>
      </c>
      <c r="M195" s="35">
        <v>2.5</v>
      </c>
      <c r="N195" s="9" t="s">
        <v>103</v>
      </c>
      <c r="O195" s="9" t="s">
        <v>60</v>
      </c>
      <c r="P195" s="9" t="s">
        <v>72</v>
      </c>
      <c r="Q195" s="34">
        <v>4.04</v>
      </c>
      <c r="R195" s="34">
        <v>0</v>
      </c>
      <c r="S195" s="36">
        <f t="shared" si="19"/>
        <v>19.585000000000001</v>
      </c>
      <c r="T195" s="37">
        <f t="shared" si="20"/>
        <v>12.8</v>
      </c>
      <c r="U195" s="38">
        <f t="shared" si="21"/>
        <v>0.61439999999999995</v>
      </c>
      <c r="V195" s="9" t="str" cm="1">
        <f t="array" ref="V195">_xlfn.XLOOKUP(HsgLista[[#This Row],[Helyiség kategória kód]], _KatKódok, Hasznos_e)</f>
        <v>Egyéb</v>
      </c>
      <c r="W195" s="55" t="str">
        <f t="shared" si="22"/>
        <v>100-as rúd</v>
      </c>
      <c r="X195" s="103">
        <f t="shared" si="23"/>
        <v>0.5299999999999998</v>
      </c>
      <c r="Y195" s="9" t="e" cm="1">
        <f t="array" ref="Y195">_xlfn.XLOOKUP(_xlfn.SINGLE(Burkolattípus), lábazat!$A$3:$A$17, _xlfn.XLOOKUP(_xlfn.SINGLE(Falburkolattípus), lábazat!$C$1:$U$1, lábazat!$C$3:$U$17))</f>
        <v>#N/A</v>
      </c>
      <c r="Z195" s="9"/>
      <c r="AA195" s="20"/>
      <c r="AB195" s="39"/>
      <c r="AE195" s="9"/>
      <c r="AF195" s="9"/>
    </row>
    <row r="196" spans="1:32">
      <c r="A196" s="32" t="str">
        <f>LEFT(ID)</f>
        <v>O</v>
      </c>
      <c r="B196" s="33">
        <f t="shared" ref="B196:B259" si="24">MID(ID,3,2)+0</f>
        <v>6</v>
      </c>
      <c r="C196" s="33">
        <f t="shared" ref="C196:C259" si="25">RIGHT(ID,2)+0</f>
        <v>0</v>
      </c>
      <c r="D196" s="9" t="s">
        <v>100</v>
      </c>
      <c r="E196" s="9" t="s">
        <v>81</v>
      </c>
      <c r="F196" s="9" t="s">
        <v>75</v>
      </c>
      <c r="G196" s="9" t="s">
        <v>76</v>
      </c>
      <c r="H196" s="9" t="s">
        <v>67</v>
      </c>
      <c r="I196" s="9" t="s">
        <v>148</v>
      </c>
      <c r="J196" s="34">
        <v>85.25</v>
      </c>
      <c r="K196" s="35">
        <v>57.2</v>
      </c>
      <c r="L196" s="35">
        <v>2.99</v>
      </c>
      <c r="M196" s="35">
        <v>2.5</v>
      </c>
      <c r="N196" s="9" t="s">
        <v>50</v>
      </c>
      <c r="O196" s="9" t="s">
        <v>141</v>
      </c>
      <c r="P196" s="9" t="s">
        <v>195</v>
      </c>
      <c r="Q196" s="34">
        <v>38.25</v>
      </c>
      <c r="R196" s="34">
        <v>0</v>
      </c>
      <c r="S196" s="36">
        <f t="shared" ref="S196:S259" si="26">Kerület*Álmennyezet-Ajtófelület-Ablakfelület</f>
        <v>104.75</v>
      </c>
      <c r="T196" s="37">
        <f t="shared" ref="T196:T259" si="27">Terület*Álmennyezet</f>
        <v>213.125</v>
      </c>
      <c r="U196" s="38">
        <f t="shared" ref="U196:U259" si="28">Terület*Vastagság/100</f>
        <v>10.23</v>
      </c>
      <c r="V196" s="9" t="str" cm="1">
        <f t="array" ref="V196">_xlfn.XLOOKUP(HsgLista[[#This Row],[Helyiség kategória kód]], _KatKódok, Hasznos_e)</f>
        <v>Egyéb</v>
      </c>
      <c r="W196" s="55" t="str">
        <f t="shared" ref="W196:W259" si="29">_xlfn.XLOOKUP(MAX(Belmagasság-Álmennyezet,0), R_hossz, R_típ, "?!", 1)</f>
        <v>50-es rúd</v>
      </c>
      <c r="X196" s="103">
        <f t="shared" ref="X196:X259" si="30">MAX(Belmagasság-Álmennyezet,0)</f>
        <v>0.49000000000000021</v>
      </c>
      <c r="Y196" s="9" t="str" cm="1">
        <f t="array" ref="Y196">_xlfn.XLOOKUP(_xlfn.SINGLE(Burkolattípus), lábazat!$A$3:$A$17, _xlfn.XLOOKUP(_xlfn.SINGLE(Falburkolattípus), lábazat!$C$1:$U$1, lábazat!$C$3:$U$17))</f>
        <v>nincs</v>
      </c>
      <c r="Z196" s="9"/>
      <c r="AA196" s="20"/>
      <c r="AB196" s="39"/>
      <c r="AE196" s="9"/>
      <c r="AF196" s="9"/>
    </row>
    <row r="197" spans="1:32">
      <c r="A197" s="32" t="str">
        <f>LEFT(ID)</f>
        <v>O</v>
      </c>
      <c r="B197" s="33">
        <f t="shared" si="24"/>
        <v>6</v>
      </c>
      <c r="C197" s="33">
        <f t="shared" si="25"/>
        <v>0</v>
      </c>
      <c r="D197" s="9" t="s">
        <v>100</v>
      </c>
      <c r="E197" s="9" t="s">
        <v>81</v>
      </c>
      <c r="F197" s="9" t="s">
        <v>75</v>
      </c>
      <c r="G197" s="9" t="s">
        <v>76</v>
      </c>
      <c r="H197" s="9" t="s">
        <v>67</v>
      </c>
      <c r="I197" s="9" t="s">
        <v>148</v>
      </c>
      <c r="J197" s="34">
        <v>119.22</v>
      </c>
      <c r="K197" s="35">
        <v>94.43</v>
      </c>
      <c r="L197" s="35">
        <v>2.99</v>
      </c>
      <c r="M197" s="35">
        <v>2.5</v>
      </c>
      <c r="N197" s="9" t="s">
        <v>50</v>
      </c>
      <c r="O197" s="9" t="s">
        <v>141</v>
      </c>
      <c r="P197" s="9" t="s">
        <v>195</v>
      </c>
      <c r="Q197" s="34">
        <v>19.59</v>
      </c>
      <c r="R197" s="34">
        <v>2.52</v>
      </c>
      <c r="S197" s="36">
        <f t="shared" si="26"/>
        <v>213.965</v>
      </c>
      <c r="T197" s="37">
        <f t="shared" si="27"/>
        <v>298.05</v>
      </c>
      <c r="U197" s="38">
        <f t="shared" si="28"/>
        <v>14.306399999999998</v>
      </c>
      <c r="V197" s="9" t="str" cm="1">
        <f t="array" ref="V197">_xlfn.XLOOKUP(HsgLista[[#This Row],[Helyiség kategória kód]], _KatKódok, Hasznos_e)</f>
        <v>Egyéb</v>
      </c>
      <c r="W197" s="55" t="str">
        <f t="shared" si="29"/>
        <v>50-es rúd</v>
      </c>
      <c r="X197" s="103">
        <f t="shared" si="30"/>
        <v>0.49000000000000021</v>
      </c>
      <c r="Y197" s="9" t="str" cm="1">
        <f t="array" ref="Y197">_xlfn.XLOOKUP(_xlfn.SINGLE(Burkolattípus), lábazat!$A$3:$A$17, _xlfn.XLOOKUP(_xlfn.SINGLE(Falburkolattípus), lábazat!$C$1:$U$1, lábazat!$C$3:$U$17))</f>
        <v>nincs</v>
      </c>
      <c r="Z197" s="9"/>
      <c r="AA197" s="20"/>
      <c r="AB197" s="39"/>
      <c r="AE197" s="9"/>
      <c r="AF197" s="9"/>
    </row>
    <row r="198" spans="1:32">
      <c r="A198" s="32" t="str">
        <f>LEFT(ID)</f>
        <v>O</v>
      </c>
      <c r="B198" s="33">
        <f t="shared" si="24"/>
        <v>6</v>
      </c>
      <c r="C198" s="33">
        <f t="shared" si="25"/>
        <v>1</v>
      </c>
      <c r="D198" s="9" t="s">
        <v>55</v>
      </c>
      <c r="E198" s="9" t="s">
        <v>81</v>
      </c>
      <c r="F198" s="9" t="s">
        <v>75</v>
      </c>
      <c r="G198" s="9" t="s">
        <v>202</v>
      </c>
      <c r="H198" s="9" t="s">
        <v>67</v>
      </c>
      <c r="I198" s="9" t="s">
        <v>148</v>
      </c>
      <c r="J198" s="34">
        <v>96.05</v>
      </c>
      <c r="K198" s="35">
        <v>114.13</v>
      </c>
      <c r="L198" s="35">
        <v>2.99</v>
      </c>
      <c r="M198" s="35">
        <v>2.5</v>
      </c>
      <c r="N198" s="9" t="s">
        <v>50</v>
      </c>
      <c r="O198" s="9" t="s">
        <v>141</v>
      </c>
      <c r="P198" s="9" t="s">
        <v>195</v>
      </c>
      <c r="Q198" s="34">
        <v>57.26</v>
      </c>
      <c r="R198" s="34">
        <v>0</v>
      </c>
      <c r="S198" s="36">
        <f t="shared" si="26"/>
        <v>228.065</v>
      </c>
      <c r="T198" s="37">
        <f t="shared" si="27"/>
        <v>240.125</v>
      </c>
      <c r="U198" s="38">
        <f t="shared" si="28"/>
        <v>11.526</v>
      </c>
      <c r="V198" s="9" t="str" cm="1">
        <f t="array" ref="V198">_xlfn.XLOOKUP(HsgLista[[#This Row],[Helyiség kategória kód]], _KatKódok, Hasznos_e)</f>
        <v>Egyéb</v>
      </c>
      <c r="W198" s="55" t="str">
        <f t="shared" si="29"/>
        <v>50-es rúd</v>
      </c>
      <c r="X198" s="103">
        <f t="shared" si="30"/>
        <v>0.49000000000000021</v>
      </c>
      <c r="Y198" s="9" t="str" cm="1">
        <f t="array" ref="Y198">_xlfn.XLOOKUP(_xlfn.SINGLE(Burkolattípus), lábazat!$A$3:$A$17, _xlfn.XLOOKUP(_xlfn.SINGLE(Falburkolattípus), lábazat!$C$1:$U$1, lábazat!$C$3:$U$17))</f>
        <v>nincs</v>
      </c>
      <c r="Z198" s="9"/>
      <c r="AA198" s="20"/>
      <c r="AB198" s="39"/>
      <c r="AE198" s="9"/>
      <c r="AF198" s="9"/>
    </row>
    <row r="199" spans="1:32">
      <c r="A199" s="32" t="str">
        <f>LEFT(ID)</f>
        <v>O</v>
      </c>
      <c r="B199" s="33">
        <f t="shared" si="24"/>
        <v>6</v>
      </c>
      <c r="C199" s="33">
        <f t="shared" si="25"/>
        <v>8</v>
      </c>
      <c r="D199" s="9" t="s">
        <v>174</v>
      </c>
      <c r="E199" s="9" t="s">
        <v>102</v>
      </c>
      <c r="F199" s="9" t="s">
        <v>75</v>
      </c>
      <c r="G199" s="9" t="s">
        <v>76</v>
      </c>
      <c r="H199" s="9" t="s">
        <v>71</v>
      </c>
      <c r="I199" s="9" t="s">
        <v>148</v>
      </c>
      <c r="J199" s="34">
        <v>3.39</v>
      </c>
      <c r="K199" s="35">
        <v>7.63</v>
      </c>
      <c r="L199" s="35">
        <v>2.99</v>
      </c>
      <c r="M199" s="35">
        <v>2.5</v>
      </c>
      <c r="N199" s="9" t="s">
        <v>103</v>
      </c>
      <c r="O199" s="9" t="s">
        <v>60</v>
      </c>
      <c r="P199" s="9" t="s">
        <v>196</v>
      </c>
      <c r="Q199" s="34">
        <v>3.72</v>
      </c>
      <c r="R199" s="34">
        <v>0</v>
      </c>
      <c r="S199" s="36">
        <f t="shared" si="26"/>
        <v>15.354999999999999</v>
      </c>
      <c r="T199" s="37">
        <f t="shared" si="27"/>
        <v>8.4749999999999996</v>
      </c>
      <c r="U199" s="38">
        <f t="shared" si="28"/>
        <v>0.40679999999999999</v>
      </c>
      <c r="V199" s="9" t="str" cm="1">
        <f t="array" ref="V199">_xlfn.XLOOKUP(HsgLista[[#This Row],[Helyiség kategória kód]], _KatKódok, Hasznos_e)</f>
        <v>Egyéb</v>
      </c>
      <c r="W199" s="55" t="str">
        <f t="shared" si="29"/>
        <v>50-es rúd</v>
      </c>
      <c r="X199" s="103">
        <f t="shared" si="30"/>
        <v>0.49000000000000021</v>
      </c>
      <c r="Y199" s="9" t="str" cm="1">
        <f t="array" ref="Y199">_xlfn.XLOOKUP(_xlfn.SINGLE(Burkolattípus), lábazat!$A$3:$A$17, _xlfn.XLOOKUP(_xlfn.SINGLE(Falburkolattípus), lábazat!$C$1:$U$1, lábazat!$C$3:$U$17))</f>
        <v>nincs</v>
      </c>
      <c r="Z199" s="9"/>
      <c r="AA199" s="20"/>
      <c r="AB199" s="39"/>
      <c r="AE199" s="9"/>
      <c r="AF199" s="9"/>
    </row>
    <row r="200" spans="1:32">
      <c r="A200" s="32" t="str">
        <f>LEFT(ID)</f>
        <v>O</v>
      </c>
      <c r="B200" s="33">
        <f t="shared" si="24"/>
        <v>6</v>
      </c>
      <c r="C200" s="33">
        <f t="shared" si="25"/>
        <v>9</v>
      </c>
      <c r="D200" s="9" t="s">
        <v>203</v>
      </c>
      <c r="E200" s="9" t="s">
        <v>109</v>
      </c>
      <c r="F200" s="9" t="s">
        <v>75</v>
      </c>
      <c r="G200" s="9" t="s">
        <v>76</v>
      </c>
      <c r="H200" s="9" t="s">
        <v>71</v>
      </c>
      <c r="I200" s="9" t="s">
        <v>148</v>
      </c>
      <c r="J200" s="34">
        <v>3.3</v>
      </c>
      <c r="K200" s="35">
        <v>8.5</v>
      </c>
      <c r="L200" s="35">
        <v>2.99</v>
      </c>
      <c r="M200" s="35">
        <v>2.5</v>
      </c>
      <c r="N200" s="9" t="s">
        <v>103</v>
      </c>
      <c r="O200" s="9" t="s">
        <v>60</v>
      </c>
      <c r="P200" s="9" t="s">
        <v>196</v>
      </c>
      <c r="Q200" s="34">
        <v>3.45</v>
      </c>
      <c r="R200" s="34">
        <v>0</v>
      </c>
      <c r="S200" s="36">
        <f t="shared" si="26"/>
        <v>17.8</v>
      </c>
      <c r="T200" s="37">
        <f t="shared" si="27"/>
        <v>8.25</v>
      </c>
      <c r="U200" s="38">
        <f t="shared" si="28"/>
        <v>0.39599999999999996</v>
      </c>
      <c r="V200" s="9" t="str" cm="1">
        <f t="array" ref="V200">_xlfn.XLOOKUP(HsgLista[[#This Row],[Helyiség kategória kód]], _KatKódok, Hasznos_e)</f>
        <v>Egyéb</v>
      </c>
      <c r="W200" s="55" t="str">
        <f t="shared" si="29"/>
        <v>50-es rúd</v>
      </c>
      <c r="X200" s="103">
        <f t="shared" si="30"/>
        <v>0.49000000000000021</v>
      </c>
      <c r="Y200" s="9" t="str" cm="1">
        <f t="array" ref="Y200">_xlfn.XLOOKUP(_xlfn.SINGLE(Burkolattípus), lábazat!$A$3:$A$17, _xlfn.XLOOKUP(_xlfn.SINGLE(Falburkolattípus), lábazat!$C$1:$U$1, lábazat!$C$3:$U$17))</f>
        <v>nincs</v>
      </c>
      <c r="Z200" s="9"/>
      <c r="AA200" s="20"/>
      <c r="AB200" s="39"/>
      <c r="AE200" s="9"/>
      <c r="AF200" s="9"/>
    </row>
    <row r="201" spans="1:32">
      <c r="A201" s="32" t="str">
        <f>LEFT(ID)</f>
        <v>O</v>
      </c>
      <c r="B201" s="33">
        <f t="shared" si="24"/>
        <v>6</v>
      </c>
      <c r="C201" s="33">
        <f t="shared" si="25"/>
        <v>9</v>
      </c>
      <c r="D201" s="9" t="s">
        <v>203</v>
      </c>
      <c r="E201" s="9" t="s">
        <v>112</v>
      </c>
      <c r="F201" s="9" t="s">
        <v>75</v>
      </c>
      <c r="G201" s="9" t="s">
        <v>76</v>
      </c>
      <c r="H201" s="9" t="s">
        <v>71</v>
      </c>
      <c r="I201" s="9" t="s">
        <v>148</v>
      </c>
      <c r="J201" s="34">
        <v>3.7</v>
      </c>
      <c r="K201" s="35">
        <v>7.7</v>
      </c>
      <c r="L201" s="35">
        <v>2.99</v>
      </c>
      <c r="M201" s="35">
        <v>2.5</v>
      </c>
      <c r="N201" s="9" t="s">
        <v>103</v>
      </c>
      <c r="O201" s="9" t="s">
        <v>60</v>
      </c>
      <c r="P201" s="9" t="s">
        <v>196</v>
      </c>
      <c r="Q201" s="34">
        <v>5.05</v>
      </c>
      <c r="R201" s="34">
        <v>0</v>
      </c>
      <c r="S201" s="36">
        <f t="shared" si="26"/>
        <v>14.2</v>
      </c>
      <c r="T201" s="37">
        <f t="shared" si="27"/>
        <v>9.25</v>
      </c>
      <c r="U201" s="38">
        <f t="shared" si="28"/>
        <v>0.44400000000000006</v>
      </c>
      <c r="V201" s="9" t="str" cm="1">
        <f t="array" ref="V201">_xlfn.XLOOKUP(HsgLista[[#This Row],[Helyiség kategória kód]], _KatKódok, Hasznos_e)</f>
        <v>Egyéb</v>
      </c>
      <c r="W201" s="55" t="str">
        <f t="shared" si="29"/>
        <v>50-es rúd</v>
      </c>
      <c r="X201" s="103">
        <f t="shared" si="30"/>
        <v>0.49000000000000021</v>
      </c>
      <c r="Y201" s="9" t="str" cm="1">
        <f t="array" ref="Y201">_xlfn.XLOOKUP(_xlfn.SINGLE(Burkolattípus), lábazat!$A$3:$A$17, _xlfn.XLOOKUP(_xlfn.SINGLE(Falburkolattípus), lábazat!$C$1:$U$1, lábazat!$C$3:$U$17))</f>
        <v>nincs</v>
      </c>
      <c r="Z201" s="9"/>
      <c r="AA201" s="20"/>
      <c r="AB201" s="39"/>
      <c r="AE201" s="9"/>
      <c r="AF201" s="9"/>
    </row>
    <row r="202" spans="1:32">
      <c r="A202" s="32" t="str">
        <f>LEFT(ID)</f>
        <v>O</v>
      </c>
      <c r="B202" s="33">
        <f t="shared" si="24"/>
        <v>6</v>
      </c>
      <c r="C202" s="33">
        <f t="shared" si="25"/>
        <v>9</v>
      </c>
      <c r="D202" s="9" t="s">
        <v>203</v>
      </c>
      <c r="E202" s="9" t="s">
        <v>109</v>
      </c>
      <c r="F202" s="9" t="s">
        <v>75</v>
      </c>
      <c r="G202" s="9" t="s">
        <v>76</v>
      </c>
      <c r="H202" s="9" t="s">
        <v>71</v>
      </c>
      <c r="I202" s="9" t="s">
        <v>148</v>
      </c>
      <c r="J202" s="34">
        <v>0.94</v>
      </c>
      <c r="K202" s="35">
        <v>3.9</v>
      </c>
      <c r="L202" s="35">
        <v>2.99</v>
      </c>
      <c r="M202" s="35">
        <v>2.5</v>
      </c>
      <c r="N202" s="9" t="s">
        <v>103</v>
      </c>
      <c r="O202" s="9" t="s">
        <v>60</v>
      </c>
      <c r="P202" s="9" t="s">
        <v>196</v>
      </c>
      <c r="Q202" s="34">
        <v>1.59</v>
      </c>
      <c r="R202" s="34">
        <v>0</v>
      </c>
      <c r="S202" s="36">
        <f t="shared" si="26"/>
        <v>8.16</v>
      </c>
      <c r="T202" s="37">
        <f t="shared" si="27"/>
        <v>2.3499999999999996</v>
      </c>
      <c r="U202" s="38">
        <f t="shared" si="28"/>
        <v>0.1128</v>
      </c>
      <c r="V202" s="9" t="str" cm="1">
        <f t="array" ref="V202">_xlfn.XLOOKUP(HsgLista[[#This Row],[Helyiség kategória kód]], _KatKódok, Hasznos_e)</f>
        <v>Egyéb</v>
      </c>
      <c r="W202" s="55" t="str">
        <f t="shared" si="29"/>
        <v>50-es rúd</v>
      </c>
      <c r="X202" s="103">
        <f t="shared" si="30"/>
        <v>0.49000000000000021</v>
      </c>
      <c r="Y202" s="9" t="str" cm="1">
        <f t="array" ref="Y202">_xlfn.XLOOKUP(_xlfn.SINGLE(Burkolattípus), lábazat!$A$3:$A$17, _xlfn.XLOOKUP(_xlfn.SINGLE(Falburkolattípus), lábazat!$C$1:$U$1, lábazat!$C$3:$U$17))</f>
        <v>nincs</v>
      </c>
      <c r="Z202" s="9"/>
      <c r="AA202" s="20"/>
      <c r="AB202" s="39"/>
      <c r="AE202" s="9"/>
      <c r="AF202" s="9"/>
    </row>
    <row r="203" spans="1:32">
      <c r="A203" s="32" t="str">
        <f>LEFT(ID)</f>
        <v>O</v>
      </c>
      <c r="B203" s="33">
        <f t="shared" si="24"/>
        <v>6</v>
      </c>
      <c r="C203" s="33">
        <f t="shared" si="25"/>
        <v>9</v>
      </c>
      <c r="D203" s="9" t="s">
        <v>203</v>
      </c>
      <c r="E203" s="9" t="s">
        <v>197</v>
      </c>
      <c r="F203" s="9" t="s">
        <v>75</v>
      </c>
      <c r="G203" s="9" t="s">
        <v>76</v>
      </c>
      <c r="H203" s="9" t="s">
        <v>71</v>
      </c>
      <c r="I203" s="9" t="s">
        <v>148</v>
      </c>
      <c r="J203" s="34">
        <v>2.83</v>
      </c>
      <c r="K203" s="35">
        <v>6.83</v>
      </c>
      <c r="L203" s="35">
        <v>2.99</v>
      </c>
      <c r="M203" s="35">
        <v>2.5</v>
      </c>
      <c r="O203" s="9" t="s">
        <v>60</v>
      </c>
      <c r="P203" s="9" t="s">
        <v>198</v>
      </c>
      <c r="Q203" s="34">
        <v>2.12</v>
      </c>
      <c r="R203" s="34">
        <v>0</v>
      </c>
      <c r="S203" s="36">
        <f t="shared" si="26"/>
        <v>14.954999999999998</v>
      </c>
      <c r="T203" s="37">
        <f t="shared" si="27"/>
        <v>7.0750000000000002</v>
      </c>
      <c r="U203" s="38">
        <f t="shared" si="28"/>
        <v>0.33960000000000001</v>
      </c>
      <c r="V203" s="9" t="str" cm="1">
        <f t="array" ref="V203">_xlfn.XLOOKUP(HsgLista[[#This Row],[Helyiség kategória kód]], _KatKódok, Hasznos_e)</f>
        <v>Egyéb</v>
      </c>
      <c r="W203" s="55" t="str">
        <f t="shared" si="29"/>
        <v>50-es rúd</v>
      </c>
      <c r="X203" s="103">
        <f t="shared" si="30"/>
        <v>0.49000000000000021</v>
      </c>
      <c r="Y203" s="9" t="str" cm="1">
        <f t="array" ref="Y203">_xlfn.XLOOKUP(_xlfn.SINGLE(Burkolattípus), lábazat!$A$3:$A$17, _xlfn.XLOOKUP(_xlfn.SINGLE(Falburkolattípus), lábazat!$C$1:$U$1, lábazat!$C$3:$U$17))</f>
        <v>GUMI</v>
      </c>
      <c r="Z203" s="9"/>
      <c r="AA203" s="20"/>
      <c r="AB203" s="39"/>
      <c r="AE203" s="9"/>
      <c r="AF203" s="9"/>
    </row>
    <row r="204" spans="1:32">
      <c r="A204" s="32" t="str">
        <f>LEFT(ID)</f>
        <v>O</v>
      </c>
      <c r="B204" s="33">
        <f t="shared" si="24"/>
        <v>6</v>
      </c>
      <c r="C204" s="33">
        <f t="shared" si="25"/>
        <v>9</v>
      </c>
      <c r="D204" s="9" t="s">
        <v>203</v>
      </c>
      <c r="E204" s="9" t="s">
        <v>111</v>
      </c>
      <c r="F204" s="9" t="s">
        <v>75</v>
      </c>
      <c r="G204" s="9" t="s">
        <v>76</v>
      </c>
      <c r="H204" s="9" t="s">
        <v>71</v>
      </c>
      <c r="I204" s="9" t="s">
        <v>148</v>
      </c>
      <c r="J204" s="34">
        <v>2.84</v>
      </c>
      <c r="K204" s="35">
        <v>6.84</v>
      </c>
      <c r="L204" s="35">
        <v>2.99</v>
      </c>
      <c r="M204" s="35">
        <v>2.5</v>
      </c>
      <c r="N204" s="9" t="s">
        <v>103</v>
      </c>
      <c r="O204" s="9" t="s">
        <v>60</v>
      </c>
      <c r="P204" s="9" t="s">
        <v>196</v>
      </c>
      <c r="Q204" s="34">
        <v>3.72</v>
      </c>
      <c r="R204" s="34">
        <v>0</v>
      </c>
      <c r="S204" s="36">
        <f t="shared" si="26"/>
        <v>13.38</v>
      </c>
      <c r="T204" s="37">
        <f t="shared" si="27"/>
        <v>7.1</v>
      </c>
      <c r="U204" s="38">
        <f t="shared" si="28"/>
        <v>0.34079999999999999</v>
      </c>
      <c r="V204" s="9" t="str" cm="1">
        <f t="array" ref="V204">_xlfn.XLOOKUP(HsgLista[[#This Row],[Helyiség kategória kód]], _KatKódok, Hasznos_e)</f>
        <v>Egyéb</v>
      </c>
      <c r="W204" s="55" t="str">
        <f t="shared" si="29"/>
        <v>50-es rúd</v>
      </c>
      <c r="X204" s="103">
        <f t="shared" si="30"/>
        <v>0.49000000000000021</v>
      </c>
      <c r="Y204" s="9" t="str" cm="1">
        <f t="array" ref="Y204">_xlfn.XLOOKUP(_xlfn.SINGLE(Burkolattípus), lábazat!$A$3:$A$17, _xlfn.XLOOKUP(_xlfn.SINGLE(Falburkolattípus), lábazat!$C$1:$U$1, lábazat!$C$3:$U$17))</f>
        <v>nincs</v>
      </c>
      <c r="Z204" s="9"/>
      <c r="AA204" s="20"/>
      <c r="AB204" s="39"/>
      <c r="AE204" s="9"/>
      <c r="AF204" s="9"/>
    </row>
    <row r="205" spans="1:32">
      <c r="A205" s="32" t="str">
        <f>LEFT(ID)</f>
        <v>O</v>
      </c>
      <c r="B205" s="33">
        <f t="shared" si="24"/>
        <v>6</v>
      </c>
      <c r="C205" s="33">
        <f t="shared" si="25"/>
        <v>9</v>
      </c>
      <c r="D205" s="9" t="s">
        <v>203</v>
      </c>
      <c r="E205" s="9" t="s">
        <v>112</v>
      </c>
      <c r="F205" s="9" t="s">
        <v>75</v>
      </c>
      <c r="G205" s="9" t="s">
        <v>76</v>
      </c>
      <c r="H205" s="9" t="s">
        <v>71</v>
      </c>
      <c r="I205" s="9" t="s">
        <v>148</v>
      </c>
      <c r="J205" s="34">
        <v>0.96</v>
      </c>
      <c r="K205" s="35">
        <v>3.95</v>
      </c>
      <c r="L205" s="35">
        <v>2.99</v>
      </c>
      <c r="M205" s="35">
        <v>2.5</v>
      </c>
      <c r="N205" s="9" t="s">
        <v>103</v>
      </c>
      <c r="O205" s="9" t="s">
        <v>60</v>
      </c>
      <c r="P205" s="9" t="s">
        <v>196</v>
      </c>
      <c r="Q205" s="34">
        <v>1.59</v>
      </c>
      <c r="R205" s="34">
        <v>0</v>
      </c>
      <c r="S205" s="36">
        <f t="shared" si="26"/>
        <v>8.2850000000000001</v>
      </c>
      <c r="T205" s="37">
        <f t="shared" si="27"/>
        <v>2.4</v>
      </c>
      <c r="U205" s="38">
        <f t="shared" si="28"/>
        <v>0.1152</v>
      </c>
      <c r="V205" s="9" t="str" cm="1">
        <f t="array" ref="V205">_xlfn.XLOOKUP(HsgLista[[#This Row],[Helyiség kategória kód]], _KatKódok, Hasznos_e)</f>
        <v>Egyéb</v>
      </c>
      <c r="W205" s="55" t="str">
        <f t="shared" si="29"/>
        <v>50-es rúd</v>
      </c>
      <c r="X205" s="103">
        <f t="shared" si="30"/>
        <v>0.49000000000000021</v>
      </c>
      <c r="Y205" s="9" t="str" cm="1">
        <f t="array" ref="Y205">_xlfn.XLOOKUP(_xlfn.SINGLE(Burkolattípus), lábazat!$A$3:$A$17, _xlfn.XLOOKUP(_xlfn.SINGLE(Falburkolattípus), lábazat!$C$1:$U$1, lábazat!$C$3:$U$17))</f>
        <v>nincs</v>
      </c>
      <c r="Z205" s="9"/>
      <c r="AA205" s="20"/>
      <c r="AB205" s="39"/>
      <c r="AE205" s="9"/>
      <c r="AF205" s="9"/>
    </row>
    <row r="206" spans="1:32">
      <c r="A206" s="32" t="str">
        <f>LEFT(ID)</f>
        <v>O</v>
      </c>
      <c r="B206" s="33">
        <f t="shared" si="24"/>
        <v>6</v>
      </c>
      <c r="C206" s="33">
        <f t="shared" si="25"/>
        <v>9</v>
      </c>
      <c r="D206" s="9" t="s">
        <v>203</v>
      </c>
      <c r="E206" s="9" t="s">
        <v>112</v>
      </c>
      <c r="F206" s="9" t="s">
        <v>75</v>
      </c>
      <c r="G206" s="9" t="s">
        <v>76</v>
      </c>
      <c r="H206" s="9" t="s">
        <v>71</v>
      </c>
      <c r="I206" s="9" t="s">
        <v>148</v>
      </c>
      <c r="J206" s="34">
        <v>0.96</v>
      </c>
      <c r="K206" s="35">
        <v>3.95</v>
      </c>
      <c r="L206" s="35">
        <v>2.99</v>
      </c>
      <c r="M206" s="35">
        <v>2.5</v>
      </c>
      <c r="N206" s="9" t="s">
        <v>103</v>
      </c>
      <c r="O206" s="9" t="s">
        <v>60</v>
      </c>
      <c r="P206" s="9" t="s">
        <v>196</v>
      </c>
      <c r="Q206" s="34">
        <v>1.59</v>
      </c>
      <c r="R206" s="34">
        <v>0</v>
      </c>
      <c r="S206" s="36">
        <f t="shared" si="26"/>
        <v>8.2850000000000001</v>
      </c>
      <c r="T206" s="37">
        <f t="shared" si="27"/>
        <v>2.4</v>
      </c>
      <c r="U206" s="38">
        <f t="shared" si="28"/>
        <v>0.1152</v>
      </c>
      <c r="V206" s="9" t="str" cm="1">
        <f t="array" ref="V206">_xlfn.XLOOKUP(HsgLista[[#This Row],[Helyiség kategória kód]], _KatKódok, Hasznos_e)</f>
        <v>Egyéb</v>
      </c>
      <c r="W206" s="55" t="str">
        <f t="shared" si="29"/>
        <v>50-es rúd</v>
      </c>
      <c r="X206" s="103">
        <f t="shared" si="30"/>
        <v>0.49000000000000021</v>
      </c>
      <c r="Y206" s="9" t="str" cm="1">
        <f t="array" ref="Y206">_xlfn.XLOOKUP(_xlfn.SINGLE(Burkolattípus), lábazat!$A$3:$A$17, _xlfn.XLOOKUP(_xlfn.SINGLE(Falburkolattípus), lábazat!$C$1:$U$1, lábazat!$C$3:$U$17))</f>
        <v>nincs</v>
      </c>
      <c r="Z206" s="9"/>
      <c r="AA206" s="20"/>
      <c r="AB206" s="39"/>
      <c r="AE206" s="9"/>
      <c r="AF206" s="9"/>
    </row>
    <row r="207" spans="1:32">
      <c r="A207" s="32" t="str">
        <f>LEFT(ID)</f>
        <v>O</v>
      </c>
      <c r="B207" s="33">
        <f t="shared" si="24"/>
        <v>6</v>
      </c>
      <c r="C207" s="33">
        <f t="shared" si="25"/>
        <v>9</v>
      </c>
      <c r="D207" s="9" t="s">
        <v>203</v>
      </c>
      <c r="E207" s="9" t="s">
        <v>70</v>
      </c>
      <c r="F207" s="9" t="s">
        <v>75</v>
      </c>
      <c r="G207" s="9" t="s">
        <v>76</v>
      </c>
      <c r="H207" s="9" t="s">
        <v>71</v>
      </c>
      <c r="I207" s="9" t="s">
        <v>148</v>
      </c>
      <c r="J207" s="34">
        <v>8.76</v>
      </c>
      <c r="K207" s="35">
        <v>11.94</v>
      </c>
      <c r="L207" s="35">
        <v>2.99</v>
      </c>
      <c r="M207" s="35">
        <v>2.5</v>
      </c>
      <c r="N207" s="9" t="s">
        <v>103</v>
      </c>
      <c r="O207" s="9" t="s">
        <v>60</v>
      </c>
      <c r="P207" s="9" t="s">
        <v>89</v>
      </c>
      <c r="Q207" s="34">
        <v>1.86</v>
      </c>
      <c r="R207" s="34">
        <v>0</v>
      </c>
      <c r="S207" s="36">
        <f t="shared" si="26"/>
        <v>27.99</v>
      </c>
      <c r="T207" s="37">
        <f t="shared" si="27"/>
        <v>21.9</v>
      </c>
      <c r="U207" s="38">
        <f t="shared" si="28"/>
        <v>1.0512000000000001</v>
      </c>
      <c r="V207" s="9" t="str" cm="1">
        <f t="array" ref="V207">_xlfn.XLOOKUP(HsgLista[[#This Row],[Helyiség kategória kód]], _KatKódok, Hasznos_e)</f>
        <v>Egyéb</v>
      </c>
      <c r="W207" s="55" t="str">
        <f t="shared" si="29"/>
        <v>50-es rúd</v>
      </c>
      <c r="X207" s="103">
        <f t="shared" si="30"/>
        <v>0.49000000000000021</v>
      </c>
      <c r="Y207" s="9" t="str" cm="1">
        <f t="array" ref="Y207">_xlfn.XLOOKUP(_xlfn.SINGLE(Burkolattípus), lábazat!$A$3:$A$17, _xlfn.XLOOKUP(_xlfn.SINGLE(Falburkolattípus), lábazat!$C$1:$U$1, lábazat!$C$3:$U$17))</f>
        <v>nincs</v>
      </c>
      <c r="Z207" s="9"/>
      <c r="AA207" s="20"/>
      <c r="AB207" s="39"/>
      <c r="AE207" s="9"/>
      <c r="AF207" s="9"/>
    </row>
    <row r="208" spans="1:32">
      <c r="A208" s="32" t="str">
        <f>LEFT(ID)</f>
        <v>O</v>
      </c>
      <c r="B208" s="33">
        <f t="shared" si="24"/>
        <v>6</v>
      </c>
      <c r="C208" s="33">
        <f t="shared" si="25"/>
        <v>9</v>
      </c>
      <c r="D208" s="9" t="s">
        <v>203</v>
      </c>
      <c r="E208" s="9" t="s">
        <v>70</v>
      </c>
      <c r="F208" s="9" t="s">
        <v>75</v>
      </c>
      <c r="G208" s="9" t="s">
        <v>76</v>
      </c>
      <c r="H208" s="9" t="s">
        <v>71</v>
      </c>
      <c r="I208" s="9" t="s">
        <v>148</v>
      </c>
      <c r="J208" s="34">
        <v>8.7799999999999994</v>
      </c>
      <c r="K208" s="35">
        <v>11.95</v>
      </c>
      <c r="L208" s="35">
        <v>2.99</v>
      </c>
      <c r="M208" s="35">
        <v>2.5</v>
      </c>
      <c r="N208" s="9" t="s">
        <v>103</v>
      </c>
      <c r="O208" s="9" t="s">
        <v>60</v>
      </c>
      <c r="P208" s="9" t="s">
        <v>89</v>
      </c>
      <c r="Q208" s="34">
        <v>1.86</v>
      </c>
      <c r="R208" s="34">
        <v>0</v>
      </c>
      <c r="S208" s="36">
        <f t="shared" si="26"/>
        <v>28.015000000000001</v>
      </c>
      <c r="T208" s="37">
        <f t="shared" si="27"/>
        <v>21.95</v>
      </c>
      <c r="U208" s="38">
        <f t="shared" si="28"/>
        <v>1.0535999999999999</v>
      </c>
      <c r="V208" s="9" t="str" cm="1">
        <f t="array" ref="V208">_xlfn.XLOOKUP(HsgLista[[#This Row],[Helyiség kategória kód]], _KatKódok, Hasznos_e)</f>
        <v>Egyéb</v>
      </c>
      <c r="W208" s="55" t="str">
        <f t="shared" si="29"/>
        <v>50-es rúd</v>
      </c>
      <c r="X208" s="103">
        <f t="shared" si="30"/>
        <v>0.49000000000000021</v>
      </c>
      <c r="Y208" s="9" t="str" cm="1">
        <f t="array" ref="Y208">_xlfn.XLOOKUP(_xlfn.SINGLE(Burkolattípus), lábazat!$A$3:$A$17, _xlfn.XLOOKUP(_xlfn.SINGLE(Falburkolattípus), lábazat!$C$1:$U$1, lábazat!$C$3:$U$17))</f>
        <v>nincs</v>
      </c>
      <c r="Z208" s="9"/>
      <c r="AA208" s="20"/>
      <c r="AB208" s="39"/>
      <c r="AE208" s="9"/>
      <c r="AF208" s="9"/>
    </row>
    <row r="209" spans="1:32">
      <c r="A209" s="32" t="str">
        <f>LEFT(ID)</f>
        <v>O</v>
      </c>
      <c r="B209" s="33">
        <f t="shared" si="24"/>
        <v>6</v>
      </c>
      <c r="C209" s="33">
        <f t="shared" si="25"/>
        <v>10</v>
      </c>
      <c r="D209" s="9" t="s">
        <v>204</v>
      </c>
      <c r="E209" s="9" t="s">
        <v>200</v>
      </c>
      <c r="F209" s="9" t="s">
        <v>75</v>
      </c>
      <c r="G209" s="9" t="s">
        <v>76</v>
      </c>
      <c r="H209" s="9" t="s">
        <v>71</v>
      </c>
      <c r="I209" s="9" t="s">
        <v>148</v>
      </c>
      <c r="J209" s="34">
        <v>3.33</v>
      </c>
      <c r="K209" s="35">
        <v>7.34</v>
      </c>
      <c r="L209" s="35">
        <v>2.99</v>
      </c>
      <c r="M209" s="35">
        <v>2.5</v>
      </c>
      <c r="N209" s="9" t="s">
        <v>103</v>
      </c>
      <c r="O209" s="9" t="s">
        <v>60</v>
      </c>
      <c r="P209" s="9" t="s">
        <v>105</v>
      </c>
      <c r="Q209" s="34">
        <v>2.13</v>
      </c>
      <c r="R209" s="34">
        <v>0</v>
      </c>
      <c r="S209" s="36">
        <f t="shared" si="26"/>
        <v>16.220000000000002</v>
      </c>
      <c r="T209" s="37">
        <f t="shared" si="27"/>
        <v>8.3249999999999993</v>
      </c>
      <c r="U209" s="38">
        <f t="shared" si="28"/>
        <v>0.39960000000000001</v>
      </c>
      <c r="V209" s="9" t="str" cm="1">
        <f t="array" ref="V209">_xlfn.XLOOKUP(HsgLista[[#This Row],[Helyiség kategória kód]], _KatKódok, Hasznos_e)</f>
        <v>Egyéb</v>
      </c>
      <c r="W209" s="55" t="str">
        <f t="shared" si="29"/>
        <v>50-es rúd</v>
      </c>
      <c r="X209" s="103">
        <f t="shared" si="30"/>
        <v>0.49000000000000021</v>
      </c>
      <c r="Y209" s="9" t="str" cm="1">
        <f t="array" ref="Y209">_xlfn.XLOOKUP(_xlfn.SINGLE(Burkolattípus), lábazat!$A$3:$A$17, _xlfn.XLOOKUP(_xlfn.SINGLE(Falburkolattípus), lábazat!$C$1:$U$1, lábazat!$C$3:$U$17))</f>
        <v>nincs</v>
      </c>
      <c r="Z209" s="9"/>
      <c r="AA209" s="20"/>
      <c r="AB209" s="39"/>
      <c r="AE209" s="9"/>
      <c r="AF209" s="9"/>
    </row>
    <row r="210" spans="1:32">
      <c r="A210" s="32" t="str">
        <f>LEFT(ID)</f>
        <v>O</v>
      </c>
      <c r="B210" s="33">
        <f t="shared" si="24"/>
        <v>6</v>
      </c>
      <c r="C210" s="33">
        <f t="shared" si="25"/>
        <v>10</v>
      </c>
      <c r="D210" s="9" t="s">
        <v>204</v>
      </c>
      <c r="E210" s="9" t="s">
        <v>111</v>
      </c>
      <c r="F210" s="9" t="s">
        <v>75</v>
      </c>
      <c r="G210" s="9" t="s">
        <v>76</v>
      </c>
      <c r="H210" s="9" t="s">
        <v>71</v>
      </c>
      <c r="I210" s="9" t="s">
        <v>148</v>
      </c>
      <c r="J210" s="34">
        <v>3.03</v>
      </c>
      <c r="K210" s="35">
        <v>7.04</v>
      </c>
      <c r="L210" s="35">
        <v>2.99</v>
      </c>
      <c r="M210" s="35">
        <v>2.5</v>
      </c>
      <c r="N210" s="9" t="s">
        <v>103</v>
      </c>
      <c r="O210" s="9" t="s">
        <v>60</v>
      </c>
      <c r="P210" s="9" t="s">
        <v>105</v>
      </c>
      <c r="Q210" s="34">
        <v>3.72</v>
      </c>
      <c r="R210" s="34">
        <v>0</v>
      </c>
      <c r="S210" s="36">
        <f t="shared" si="26"/>
        <v>13.88</v>
      </c>
      <c r="T210" s="37">
        <f t="shared" si="27"/>
        <v>7.5749999999999993</v>
      </c>
      <c r="U210" s="38">
        <f t="shared" si="28"/>
        <v>0.36359999999999998</v>
      </c>
      <c r="V210" s="9" t="str" cm="1">
        <f t="array" ref="V210">_xlfn.XLOOKUP(HsgLista[[#This Row],[Helyiség kategória kód]], _KatKódok, Hasznos_e)</f>
        <v>Egyéb</v>
      </c>
      <c r="W210" s="55" t="str">
        <f t="shared" si="29"/>
        <v>50-es rúd</v>
      </c>
      <c r="X210" s="103">
        <f t="shared" si="30"/>
        <v>0.49000000000000021</v>
      </c>
      <c r="Y210" s="9" t="str" cm="1">
        <f t="array" ref="Y210">_xlfn.XLOOKUP(_xlfn.SINGLE(Burkolattípus), lábazat!$A$3:$A$17, _xlfn.XLOOKUP(_xlfn.SINGLE(Falburkolattípus), lábazat!$C$1:$U$1, lábazat!$C$3:$U$17))</f>
        <v>nincs</v>
      </c>
      <c r="Z210" s="9"/>
      <c r="AA210" s="20"/>
      <c r="AB210" s="39"/>
      <c r="AE210" s="9"/>
      <c r="AF210" s="9"/>
    </row>
    <row r="211" spans="1:32">
      <c r="A211" s="32" t="str">
        <f>LEFT(ID)</f>
        <v>O</v>
      </c>
      <c r="B211" s="33">
        <f t="shared" si="24"/>
        <v>6</v>
      </c>
      <c r="C211" s="33">
        <f t="shared" si="25"/>
        <v>10</v>
      </c>
      <c r="D211" s="9" t="s">
        <v>204</v>
      </c>
      <c r="E211" s="9" t="s">
        <v>112</v>
      </c>
      <c r="F211" s="9" t="s">
        <v>75</v>
      </c>
      <c r="G211" s="9" t="s">
        <v>76</v>
      </c>
      <c r="H211" s="9" t="s">
        <v>71</v>
      </c>
      <c r="I211" s="9" t="s">
        <v>148</v>
      </c>
      <c r="J211" s="34">
        <v>3.96</v>
      </c>
      <c r="K211" s="35">
        <v>9.64</v>
      </c>
      <c r="L211" s="35">
        <v>2.99</v>
      </c>
      <c r="M211" s="35">
        <v>2.5</v>
      </c>
      <c r="N211" s="9" t="s">
        <v>103</v>
      </c>
      <c r="O211" s="9" t="s">
        <v>60</v>
      </c>
      <c r="P211" s="9" t="s">
        <v>105</v>
      </c>
      <c r="Q211" s="34">
        <v>8.23</v>
      </c>
      <c r="R211" s="34">
        <v>0</v>
      </c>
      <c r="S211" s="36">
        <f t="shared" si="26"/>
        <v>15.870000000000001</v>
      </c>
      <c r="T211" s="37">
        <f t="shared" si="27"/>
        <v>9.9</v>
      </c>
      <c r="U211" s="38">
        <f t="shared" si="28"/>
        <v>0.47519999999999996</v>
      </c>
      <c r="V211" s="9" t="str" cm="1">
        <f t="array" ref="V211">_xlfn.XLOOKUP(HsgLista[[#This Row],[Helyiség kategória kód]], _KatKódok, Hasznos_e)</f>
        <v>Egyéb</v>
      </c>
      <c r="W211" s="55" t="str">
        <f t="shared" si="29"/>
        <v>50-es rúd</v>
      </c>
      <c r="X211" s="103">
        <f t="shared" si="30"/>
        <v>0.49000000000000021</v>
      </c>
      <c r="Y211" s="9" t="str" cm="1">
        <f t="array" ref="Y211">_xlfn.XLOOKUP(_xlfn.SINGLE(Burkolattípus), lábazat!$A$3:$A$17, _xlfn.XLOOKUP(_xlfn.SINGLE(Falburkolattípus), lábazat!$C$1:$U$1, lábazat!$C$3:$U$17))</f>
        <v>nincs</v>
      </c>
      <c r="Z211" s="9"/>
      <c r="AA211" s="20"/>
      <c r="AB211" s="39"/>
      <c r="AE211" s="9"/>
      <c r="AF211" s="9"/>
    </row>
    <row r="212" spans="1:32">
      <c r="A212" s="32" t="str">
        <f>LEFT(ID)</f>
        <v>O</v>
      </c>
      <c r="B212" s="33">
        <f t="shared" si="24"/>
        <v>6</v>
      </c>
      <c r="C212" s="33">
        <f t="shared" si="25"/>
        <v>10</v>
      </c>
      <c r="D212" s="9" t="s">
        <v>204</v>
      </c>
      <c r="E212" s="9" t="s">
        <v>112</v>
      </c>
      <c r="F212" s="9" t="s">
        <v>75</v>
      </c>
      <c r="G212" s="9" t="s">
        <v>76</v>
      </c>
      <c r="H212" s="9" t="s">
        <v>71</v>
      </c>
      <c r="I212" s="9" t="s">
        <v>148</v>
      </c>
      <c r="J212" s="34">
        <v>0.95</v>
      </c>
      <c r="K212" s="35">
        <v>3.92</v>
      </c>
      <c r="L212" s="35">
        <v>2.99</v>
      </c>
      <c r="M212" s="35">
        <v>2.5</v>
      </c>
      <c r="N212" s="9" t="s">
        <v>103</v>
      </c>
      <c r="O212" s="9" t="s">
        <v>60</v>
      </c>
      <c r="P212" s="9" t="s">
        <v>105</v>
      </c>
      <c r="Q212" s="34">
        <v>1.59</v>
      </c>
      <c r="R212" s="34">
        <v>0</v>
      </c>
      <c r="S212" s="36">
        <f t="shared" si="26"/>
        <v>8.2100000000000009</v>
      </c>
      <c r="T212" s="37">
        <f t="shared" si="27"/>
        <v>2.375</v>
      </c>
      <c r="U212" s="38">
        <f t="shared" si="28"/>
        <v>0.11399999999999999</v>
      </c>
      <c r="V212" s="9" t="str" cm="1">
        <f t="array" ref="V212">_xlfn.XLOOKUP(HsgLista[[#This Row],[Helyiség kategória kód]], _KatKódok, Hasznos_e)</f>
        <v>Egyéb</v>
      </c>
      <c r="W212" s="55" t="str">
        <f t="shared" si="29"/>
        <v>50-es rúd</v>
      </c>
      <c r="X212" s="103">
        <f t="shared" si="30"/>
        <v>0.49000000000000021</v>
      </c>
      <c r="Y212" s="9" t="str" cm="1">
        <f t="array" ref="Y212">_xlfn.XLOOKUP(_xlfn.SINGLE(Burkolattípus), lábazat!$A$3:$A$17, _xlfn.XLOOKUP(_xlfn.SINGLE(Falburkolattípus), lábazat!$C$1:$U$1, lábazat!$C$3:$U$17))</f>
        <v>nincs</v>
      </c>
      <c r="Z212" s="9"/>
      <c r="AA212" s="20"/>
      <c r="AB212" s="39"/>
      <c r="AE212" s="9"/>
      <c r="AF212" s="9"/>
    </row>
    <row r="213" spans="1:32">
      <c r="A213" s="32" t="str">
        <f>LEFT(ID)</f>
        <v>O</v>
      </c>
      <c r="B213" s="33">
        <f t="shared" si="24"/>
        <v>6</v>
      </c>
      <c r="C213" s="33">
        <f t="shared" si="25"/>
        <v>10</v>
      </c>
      <c r="D213" s="9" t="s">
        <v>204</v>
      </c>
      <c r="E213" s="9" t="s">
        <v>112</v>
      </c>
      <c r="F213" s="9" t="s">
        <v>75</v>
      </c>
      <c r="G213" s="9" t="s">
        <v>76</v>
      </c>
      <c r="H213" s="9" t="s">
        <v>71</v>
      </c>
      <c r="I213" s="9" t="s">
        <v>148</v>
      </c>
      <c r="J213" s="34">
        <v>0.95</v>
      </c>
      <c r="K213" s="35">
        <v>3.92</v>
      </c>
      <c r="L213" s="35">
        <v>2.99</v>
      </c>
      <c r="M213" s="35">
        <v>2.5</v>
      </c>
      <c r="N213" s="9" t="s">
        <v>103</v>
      </c>
      <c r="O213" s="9" t="s">
        <v>60</v>
      </c>
      <c r="P213" s="9" t="s">
        <v>105</v>
      </c>
      <c r="Q213" s="34">
        <v>1.59</v>
      </c>
      <c r="R213" s="34">
        <v>0</v>
      </c>
      <c r="S213" s="36">
        <f t="shared" si="26"/>
        <v>8.2100000000000009</v>
      </c>
      <c r="T213" s="37">
        <f t="shared" si="27"/>
        <v>2.375</v>
      </c>
      <c r="U213" s="38">
        <f t="shared" si="28"/>
        <v>0.11399999999999999</v>
      </c>
      <c r="V213" s="9" t="str" cm="1">
        <f t="array" ref="V213">_xlfn.XLOOKUP(HsgLista[[#This Row],[Helyiség kategória kód]], _KatKódok, Hasznos_e)</f>
        <v>Egyéb</v>
      </c>
      <c r="W213" s="55" t="str">
        <f t="shared" si="29"/>
        <v>50-es rúd</v>
      </c>
      <c r="X213" s="103">
        <f t="shared" si="30"/>
        <v>0.49000000000000021</v>
      </c>
      <c r="Y213" s="9" t="str" cm="1">
        <f t="array" ref="Y213">_xlfn.XLOOKUP(_xlfn.SINGLE(Burkolattípus), lábazat!$A$3:$A$17, _xlfn.XLOOKUP(_xlfn.SINGLE(Falburkolattípus), lábazat!$C$1:$U$1, lábazat!$C$3:$U$17))</f>
        <v>nincs</v>
      </c>
      <c r="Z213" s="9"/>
      <c r="AA213" s="20"/>
      <c r="AB213" s="39"/>
      <c r="AE213" s="9"/>
      <c r="AF213" s="9"/>
    </row>
    <row r="214" spans="1:32">
      <c r="A214" s="32" t="str">
        <f>LEFT(ID)</f>
        <v>O</v>
      </c>
      <c r="B214" s="33">
        <f t="shared" si="24"/>
        <v>6</v>
      </c>
      <c r="C214" s="33">
        <f t="shared" si="25"/>
        <v>10</v>
      </c>
      <c r="D214" s="9" t="s">
        <v>204</v>
      </c>
      <c r="E214" s="9" t="s">
        <v>112</v>
      </c>
      <c r="F214" s="9" t="s">
        <v>75</v>
      </c>
      <c r="G214" s="9" t="s">
        <v>76</v>
      </c>
      <c r="H214" s="9" t="s">
        <v>71</v>
      </c>
      <c r="I214" s="9" t="s">
        <v>148</v>
      </c>
      <c r="J214" s="34">
        <v>0.95</v>
      </c>
      <c r="K214" s="35">
        <v>3.92</v>
      </c>
      <c r="L214" s="35">
        <v>2.99</v>
      </c>
      <c r="M214" s="35">
        <v>2.5</v>
      </c>
      <c r="N214" s="9" t="s">
        <v>103</v>
      </c>
      <c r="O214" s="9" t="s">
        <v>60</v>
      </c>
      <c r="P214" s="9" t="s">
        <v>105</v>
      </c>
      <c r="Q214" s="34">
        <v>1.59</v>
      </c>
      <c r="R214" s="34">
        <v>0</v>
      </c>
      <c r="S214" s="36">
        <f t="shared" si="26"/>
        <v>8.2100000000000009</v>
      </c>
      <c r="T214" s="37">
        <f t="shared" si="27"/>
        <v>2.375</v>
      </c>
      <c r="U214" s="38">
        <f t="shared" si="28"/>
        <v>0.11399999999999999</v>
      </c>
      <c r="V214" s="9" t="str" cm="1">
        <f t="array" ref="V214">_xlfn.XLOOKUP(HsgLista[[#This Row],[Helyiség kategória kód]], _KatKódok, Hasznos_e)</f>
        <v>Egyéb</v>
      </c>
      <c r="W214" s="55" t="str">
        <f t="shared" si="29"/>
        <v>50-es rúd</v>
      </c>
      <c r="X214" s="103">
        <f t="shared" si="30"/>
        <v>0.49000000000000021</v>
      </c>
      <c r="Y214" s="9" t="str" cm="1">
        <f t="array" ref="Y214">_xlfn.XLOOKUP(_xlfn.SINGLE(Burkolattípus), lábazat!$A$3:$A$17, _xlfn.XLOOKUP(_xlfn.SINGLE(Falburkolattípus), lábazat!$C$1:$U$1, lábazat!$C$3:$U$17))</f>
        <v>nincs</v>
      </c>
      <c r="Z214" s="9"/>
      <c r="AA214" s="20"/>
      <c r="AB214" s="39"/>
      <c r="AE214" s="9"/>
      <c r="AF214" s="9"/>
    </row>
    <row r="215" spans="1:32">
      <c r="A215" s="32" t="str">
        <f>LEFT(ID)</f>
        <v>O</v>
      </c>
      <c r="B215" s="33">
        <f t="shared" si="24"/>
        <v>6</v>
      </c>
      <c r="C215" s="33">
        <f t="shared" si="25"/>
        <v>10</v>
      </c>
      <c r="D215" s="9" t="s">
        <v>204</v>
      </c>
      <c r="E215" s="9" t="s">
        <v>112</v>
      </c>
      <c r="F215" s="9" t="s">
        <v>75</v>
      </c>
      <c r="G215" s="9" t="s">
        <v>76</v>
      </c>
      <c r="H215" s="9" t="s">
        <v>71</v>
      </c>
      <c r="I215" s="9" t="s">
        <v>148</v>
      </c>
      <c r="J215" s="34">
        <v>0.98</v>
      </c>
      <c r="K215" s="35">
        <v>3.98</v>
      </c>
      <c r="L215" s="35">
        <v>2.99</v>
      </c>
      <c r="M215" s="35">
        <v>2.5</v>
      </c>
      <c r="N215" s="9" t="s">
        <v>103</v>
      </c>
      <c r="O215" s="9" t="s">
        <v>60</v>
      </c>
      <c r="P215" s="9" t="s">
        <v>105</v>
      </c>
      <c r="Q215" s="34">
        <v>1.59</v>
      </c>
      <c r="R215" s="34">
        <v>0</v>
      </c>
      <c r="S215" s="36">
        <f t="shared" si="26"/>
        <v>8.36</v>
      </c>
      <c r="T215" s="37">
        <f t="shared" si="27"/>
        <v>2.4500000000000002</v>
      </c>
      <c r="U215" s="38">
        <f t="shared" si="28"/>
        <v>0.1176</v>
      </c>
      <c r="V215" s="9" t="str" cm="1">
        <f t="array" ref="V215">_xlfn.XLOOKUP(HsgLista[[#This Row],[Helyiség kategória kód]], _KatKódok, Hasznos_e)</f>
        <v>Egyéb</v>
      </c>
      <c r="W215" s="55" t="str">
        <f t="shared" si="29"/>
        <v>50-es rúd</v>
      </c>
      <c r="X215" s="103">
        <f t="shared" si="30"/>
        <v>0.49000000000000021</v>
      </c>
      <c r="Y215" s="9" t="str" cm="1">
        <f t="array" ref="Y215">_xlfn.XLOOKUP(_xlfn.SINGLE(Burkolattípus), lábazat!$A$3:$A$17, _xlfn.XLOOKUP(_xlfn.SINGLE(Falburkolattípus), lábazat!$C$1:$U$1, lábazat!$C$3:$U$17))</f>
        <v>nincs</v>
      </c>
      <c r="Z215" s="9"/>
      <c r="AA215" s="20"/>
      <c r="AB215" s="39"/>
      <c r="AE215" s="9"/>
      <c r="AF215" s="9"/>
    </row>
    <row r="216" spans="1:32">
      <c r="A216" s="32" t="str">
        <f>LEFT(ID)</f>
        <v>O</v>
      </c>
      <c r="B216" s="33">
        <f t="shared" si="24"/>
        <v>6</v>
      </c>
      <c r="C216" s="33">
        <f t="shared" si="25"/>
        <v>10</v>
      </c>
      <c r="D216" s="9" t="s">
        <v>204</v>
      </c>
      <c r="E216" s="9" t="s">
        <v>102</v>
      </c>
      <c r="F216" s="9" t="s">
        <v>75</v>
      </c>
      <c r="G216" s="9" t="s">
        <v>76</v>
      </c>
      <c r="H216" s="9" t="s">
        <v>71</v>
      </c>
      <c r="I216" s="9" t="s">
        <v>148</v>
      </c>
      <c r="J216" s="34">
        <v>3.03</v>
      </c>
      <c r="K216" s="35">
        <v>7.03</v>
      </c>
      <c r="L216" s="35">
        <v>2.99</v>
      </c>
      <c r="M216" s="35">
        <v>2.5</v>
      </c>
      <c r="N216" s="9" t="s">
        <v>103</v>
      </c>
      <c r="O216" s="9" t="s">
        <v>60</v>
      </c>
      <c r="P216" s="9" t="s">
        <v>105</v>
      </c>
      <c r="Q216" s="34">
        <v>3.72</v>
      </c>
      <c r="R216" s="34">
        <v>0</v>
      </c>
      <c r="S216" s="36">
        <f t="shared" si="26"/>
        <v>13.854999999999999</v>
      </c>
      <c r="T216" s="37">
        <f t="shared" si="27"/>
        <v>7.5749999999999993</v>
      </c>
      <c r="U216" s="38">
        <f t="shared" si="28"/>
        <v>0.36359999999999998</v>
      </c>
      <c r="V216" s="9" t="str" cm="1">
        <f t="array" ref="V216">_xlfn.XLOOKUP(HsgLista[[#This Row],[Helyiség kategória kód]], _KatKódok, Hasznos_e)</f>
        <v>Egyéb</v>
      </c>
      <c r="W216" s="55" t="str">
        <f t="shared" si="29"/>
        <v>50-es rúd</v>
      </c>
      <c r="X216" s="103">
        <f t="shared" si="30"/>
        <v>0.49000000000000021</v>
      </c>
      <c r="Y216" s="9" t="str" cm="1">
        <f t="array" ref="Y216">_xlfn.XLOOKUP(_xlfn.SINGLE(Burkolattípus), lábazat!$A$3:$A$17, _xlfn.XLOOKUP(_xlfn.SINGLE(Falburkolattípus), lábazat!$C$1:$U$1, lábazat!$C$3:$U$17))</f>
        <v>nincs</v>
      </c>
      <c r="Z216" s="9"/>
      <c r="AA216" s="20"/>
      <c r="AB216" s="39"/>
      <c r="AE216" s="9"/>
      <c r="AF216" s="9"/>
    </row>
    <row r="217" spans="1:32">
      <c r="A217" s="32" t="str">
        <f>LEFT(ID)</f>
        <v>O</v>
      </c>
      <c r="B217" s="33">
        <f t="shared" si="24"/>
        <v>6</v>
      </c>
      <c r="C217" s="33">
        <f t="shared" si="25"/>
        <v>11</v>
      </c>
      <c r="D217" s="9" t="s">
        <v>101</v>
      </c>
      <c r="E217" s="9" t="s">
        <v>109</v>
      </c>
      <c r="F217" s="9" t="s">
        <v>75</v>
      </c>
      <c r="G217" s="9" t="s">
        <v>76</v>
      </c>
      <c r="H217" s="9" t="s">
        <v>71</v>
      </c>
      <c r="I217" s="9" t="s">
        <v>148</v>
      </c>
      <c r="J217" s="34">
        <v>4.9800000000000004</v>
      </c>
      <c r="K217" s="35">
        <v>10.76</v>
      </c>
      <c r="L217" s="35">
        <v>2.99</v>
      </c>
      <c r="M217" s="35">
        <v>2.5</v>
      </c>
      <c r="N217" s="9" t="s">
        <v>103</v>
      </c>
      <c r="O217" s="9" t="s">
        <v>60</v>
      </c>
      <c r="P217" s="9" t="s">
        <v>105</v>
      </c>
      <c r="Q217" s="34">
        <v>5.05</v>
      </c>
      <c r="R217" s="34">
        <v>0</v>
      </c>
      <c r="S217" s="36">
        <f t="shared" si="26"/>
        <v>21.849999999999998</v>
      </c>
      <c r="T217" s="37">
        <f t="shared" si="27"/>
        <v>12.450000000000001</v>
      </c>
      <c r="U217" s="38">
        <f t="shared" si="28"/>
        <v>0.59760000000000002</v>
      </c>
      <c r="V217" s="9" t="str" cm="1">
        <f t="array" ref="V217">_xlfn.XLOOKUP(HsgLista[[#This Row],[Helyiség kategória kód]], _KatKódok, Hasznos_e)</f>
        <v>Egyéb</v>
      </c>
      <c r="W217" s="55" t="str">
        <f t="shared" si="29"/>
        <v>50-es rúd</v>
      </c>
      <c r="X217" s="103">
        <f t="shared" si="30"/>
        <v>0.49000000000000021</v>
      </c>
      <c r="Y217" s="9" t="str" cm="1">
        <f t="array" ref="Y217">_xlfn.XLOOKUP(_xlfn.SINGLE(Burkolattípus), lábazat!$A$3:$A$17, _xlfn.XLOOKUP(_xlfn.SINGLE(Falburkolattípus), lábazat!$C$1:$U$1, lábazat!$C$3:$U$17))</f>
        <v>nincs</v>
      </c>
      <c r="Z217" s="9"/>
      <c r="AA217" s="20"/>
      <c r="AB217" s="39"/>
      <c r="AE217" s="9"/>
      <c r="AF217" s="9"/>
    </row>
    <row r="218" spans="1:32">
      <c r="A218" s="32" t="str">
        <f>LEFT(ID)</f>
        <v>O</v>
      </c>
      <c r="B218" s="33">
        <f t="shared" si="24"/>
        <v>6</v>
      </c>
      <c r="C218" s="33">
        <f t="shared" si="25"/>
        <v>11</v>
      </c>
      <c r="D218" s="9" t="s">
        <v>101</v>
      </c>
      <c r="E218" s="9" t="s">
        <v>109</v>
      </c>
      <c r="F218" s="9" t="s">
        <v>75</v>
      </c>
      <c r="G218" s="9" t="s">
        <v>76</v>
      </c>
      <c r="H218" s="9" t="s">
        <v>71</v>
      </c>
      <c r="I218" s="9" t="s">
        <v>148</v>
      </c>
      <c r="J218" s="34">
        <v>0.95</v>
      </c>
      <c r="K218" s="35">
        <v>3.92</v>
      </c>
      <c r="L218" s="35">
        <v>2.99</v>
      </c>
      <c r="M218" s="35">
        <v>2.5</v>
      </c>
      <c r="N218" s="9" t="s">
        <v>103</v>
      </c>
      <c r="O218" s="9" t="s">
        <v>60</v>
      </c>
      <c r="P218" s="9" t="s">
        <v>105</v>
      </c>
      <c r="Q218" s="34">
        <v>1.59</v>
      </c>
      <c r="R218" s="34">
        <v>0</v>
      </c>
      <c r="S218" s="36">
        <f t="shared" si="26"/>
        <v>8.2100000000000009</v>
      </c>
      <c r="T218" s="37">
        <f t="shared" si="27"/>
        <v>2.375</v>
      </c>
      <c r="U218" s="38">
        <f t="shared" si="28"/>
        <v>0.11399999999999999</v>
      </c>
      <c r="V218" s="9" t="str" cm="1">
        <f t="array" ref="V218">_xlfn.XLOOKUP(HsgLista[[#This Row],[Helyiség kategória kód]], _KatKódok, Hasznos_e)</f>
        <v>Egyéb</v>
      </c>
      <c r="W218" s="55" t="str">
        <f t="shared" si="29"/>
        <v>50-es rúd</v>
      </c>
      <c r="X218" s="103">
        <f t="shared" si="30"/>
        <v>0.49000000000000021</v>
      </c>
      <c r="Y218" s="9" t="str" cm="1">
        <f t="array" ref="Y218">_xlfn.XLOOKUP(_xlfn.SINGLE(Burkolattípus), lábazat!$A$3:$A$17, _xlfn.XLOOKUP(_xlfn.SINGLE(Falburkolattípus), lábazat!$C$1:$U$1, lábazat!$C$3:$U$17))</f>
        <v>nincs</v>
      </c>
      <c r="Z218" s="9"/>
      <c r="AA218" s="20"/>
      <c r="AB218" s="39"/>
      <c r="AE218" s="9"/>
      <c r="AF218" s="9"/>
    </row>
    <row r="219" spans="1:32">
      <c r="A219" s="32" t="str">
        <f>LEFT(ID)</f>
        <v>O</v>
      </c>
      <c r="B219" s="33">
        <f t="shared" si="24"/>
        <v>6</v>
      </c>
      <c r="C219" s="33">
        <f t="shared" si="25"/>
        <v>11</v>
      </c>
      <c r="D219" s="9" t="s">
        <v>101</v>
      </c>
      <c r="E219" s="9" t="s">
        <v>109</v>
      </c>
      <c r="F219" s="9" t="s">
        <v>75</v>
      </c>
      <c r="G219" s="9" t="s">
        <v>76</v>
      </c>
      <c r="H219" s="9" t="s">
        <v>71</v>
      </c>
      <c r="I219" s="9" t="s">
        <v>148</v>
      </c>
      <c r="J219" s="34">
        <v>0.98</v>
      </c>
      <c r="K219" s="35">
        <v>3.98</v>
      </c>
      <c r="L219" s="35">
        <v>2.99</v>
      </c>
      <c r="M219" s="35">
        <v>2.5</v>
      </c>
      <c r="N219" s="9" t="s">
        <v>103</v>
      </c>
      <c r="O219" s="9" t="s">
        <v>60</v>
      </c>
      <c r="P219" s="9" t="s">
        <v>105</v>
      </c>
      <c r="Q219" s="34">
        <v>1.59</v>
      </c>
      <c r="R219" s="34">
        <v>0</v>
      </c>
      <c r="S219" s="36">
        <f t="shared" si="26"/>
        <v>8.36</v>
      </c>
      <c r="T219" s="37">
        <f t="shared" si="27"/>
        <v>2.4500000000000002</v>
      </c>
      <c r="U219" s="38">
        <f t="shared" si="28"/>
        <v>0.1176</v>
      </c>
      <c r="V219" s="9" t="str" cm="1">
        <f t="array" ref="V219">_xlfn.XLOOKUP(HsgLista[[#This Row],[Helyiség kategória kód]], _KatKódok, Hasznos_e)</f>
        <v>Egyéb</v>
      </c>
      <c r="W219" s="55" t="str">
        <f t="shared" si="29"/>
        <v>50-es rúd</v>
      </c>
      <c r="X219" s="103">
        <f t="shared" si="30"/>
        <v>0.49000000000000021</v>
      </c>
      <c r="Y219" s="9" t="str" cm="1">
        <f t="array" ref="Y219">_xlfn.XLOOKUP(_xlfn.SINGLE(Burkolattípus), lábazat!$A$3:$A$17, _xlfn.XLOOKUP(_xlfn.SINGLE(Falburkolattípus), lábazat!$C$1:$U$1, lábazat!$C$3:$U$17))</f>
        <v>nincs</v>
      </c>
      <c r="Z219" s="9"/>
      <c r="AA219" s="20"/>
      <c r="AB219" s="39"/>
      <c r="AE219" s="9"/>
      <c r="AF219" s="9"/>
    </row>
    <row r="220" spans="1:32">
      <c r="A220" s="32" t="str">
        <f>LEFT(ID)</f>
        <v>O</v>
      </c>
      <c r="B220" s="33">
        <f t="shared" si="24"/>
        <v>6</v>
      </c>
      <c r="C220" s="33">
        <f t="shared" si="25"/>
        <v>11</v>
      </c>
      <c r="D220" s="9" t="s">
        <v>101</v>
      </c>
      <c r="E220" s="9" t="s">
        <v>70</v>
      </c>
      <c r="F220" s="9" t="s">
        <v>75</v>
      </c>
      <c r="G220" s="9" t="s">
        <v>76</v>
      </c>
      <c r="H220" s="9" t="s">
        <v>71</v>
      </c>
      <c r="I220" s="9" t="s">
        <v>148</v>
      </c>
      <c r="J220" s="34">
        <v>4.55</v>
      </c>
      <c r="K220" s="35">
        <v>9.08</v>
      </c>
      <c r="L220" s="35">
        <v>2.99</v>
      </c>
      <c r="M220" s="35">
        <v>2.5</v>
      </c>
      <c r="N220" s="9" t="s">
        <v>103</v>
      </c>
      <c r="O220" s="9" t="s">
        <v>60</v>
      </c>
      <c r="P220" s="9" t="s">
        <v>72</v>
      </c>
      <c r="Q220" s="34">
        <v>2.13</v>
      </c>
      <c r="R220" s="34">
        <v>0</v>
      </c>
      <c r="S220" s="36">
        <f t="shared" si="26"/>
        <v>20.57</v>
      </c>
      <c r="T220" s="37">
        <f t="shared" si="27"/>
        <v>11.375</v>
      </c>
      <c r="U220" s="38">
        <f t="shared" si="28"/>
        <v>0.54599999999999993</v>
      </c>
      <c r="V220" s="9" t="str" cm="1">
        <f t="array" ref="V220">_xlfn.XLOOKUP(HsgLista[[#This Row],[Helyiség kategória kód]], _KatKódok, Hasznos_e)</f>
        <v>Egyéb</v>
      </c>
      <c r="W220" s="55" t="str">
        <f t="shared" si="29"/>
        <v>50-es rúd</v>
      </c>
      <c r="X220" s="103">
        <f t="shared" si="30"/>
        <v>0.49000000000000021</v>
      </c>
      <c r="Y220" s="9" t="e" cm="1">
        <f t="array" ref="Y220">_xlfn.XLOOKUP(_xlfn.SINGLE(Burkolattípus), lábazat!$A$3:$A$17, _xlfn.XLOOKUP(_xlfn.SINGLE(Falburkolattípus), lábazat!$C$1:$U$1, lábazat!$C$3:$U$17))</f>
        <v>#N/A</v>
      </c>
      <c r="Z220" s="9"/>
      <c r="AA220" s="20"/>
      <c r="AB220" s="39"/>
      <c r="AE220" s="9"/>
      <c r="AF220" s="9"/>
    </row>
    <row r="221" spans="1:32">
      <c r="A221" s="32" t="str">
        <f>LEFT(ID)</f>
        <v>O</v>
      </c>
      <c r="B221" s="33">
        <f t="shared" si="24"/>
        <v>6</v>
      </c>
      <c r="C221" s="33">
        <f t="shared" si="25"/>
        <v>11</v>
      </c>
      <c r="D221" s="9" t="s">
        <v>101</v>
      </c>
      <c r="E221" s="9" t="s">
        <v>70</v>
      </c>
      <c r="F221" s="9" t="s">
        <v>75</v>
      </c>
      <c r="G221" s="9" t="s">
        <v>76</v>
      </c>
      <c r="H221" s="9" t="s">
        <v>71</v>
      </c>
      <c r="I221" s="9" t="s">
        <v>148</v>
      </c>
      <c r="J221" s="34">
        <v>5.12</v>
      </c>
      <c r="K221" s="35">
        <v>9.4499999999999993</v>
      </c>
      <c r="L221" s="35">
        <v>2.99</v>
      </c>
      <c r="M221" s="35">
        <v>2.5</v>
      </c>
      <c r="N221" s="9" t="s">
        <v>103</v>
      </c>
      <c r="O221" s="9" t="s">
        <v>60</v>
      </c>
      <c r="P221" s="9" t="s">
        <v>72</v>
      </c>
      <c r="Q221" s="34">
        <v>4.04</v>
      </c>
      <c r="R221" s="34">
        <v>0</v>
      </c>
      <c r="S221" s="36">
        <f t="shared" si="26"/>
        <v>19.585000000000001</v>
      </c>
      <c r="T221" s="37">
        <f t="shared" si="27"/>
        <v>12.8</v>
      </c>
      <c r="U221" s="38">
        <f t="shared" si="28"/>
        <v>0.61439999999999995</v>
      </c>
      <c r="V221" s="9" t="str" cm="1">
        <f t="array" ref="V221">_xlfn.XLOOKUP(HsgLista[[#This Row],[Helyiség kategória kód]], _KatKódok, Hasznos_e)</f>
        <v>Egyéb</v>
      </c>
      <c r="W221" s="55" t="str">
        <f t="shared" si="29"/>
        <v>50-es rúd</v>
      </c>
      <c r="X221" s="103">
        <f t="shared" si="30"/>
        <v>0.49000000000000021</v>
      </c>
      <c r="Y221" s="9" t="e" cm="1">
        <f t="array" ref="Y221">_xlfn.XLOOKUP(_xlfn.SINGLE(Burkolattípus), lábazat!$A$3:$A$17, _xlfn.XLOOKUP(_xlfn.SINGLE(Falburkolattípus), lábazat!$C$1:$U$1, lábazat!$C$3:$U$17))</f>
        <v>#N/A</v>
      </c>
      <c r="Z221" s="9"/>
      <c r="AA221" s="20"/>
      <c r="AB221" s="39"/>
      <c r="AE221" s="9"/>
      <c r="AF221" s="9"/>
    </row>
    <row r="222" spans="1:32">
      <c r="A222" s="32" t="str">
        <f>LEFT(ID)</f>
        <v>O</v>
      </c>
      <c r="B222" s="33">
        <f t="shared" si="24"/>
        <v>7</v>
      </c>
      <c r="C222" s="33">
        <f t="shared" si="25"/>
        <v>1</v>
      </c>
      <c r="D222" s="9" t="s">
        <v>205</v>
      </c>
      <c r="E222" s="9" t="s">
        <v>81</v>
      </c>
      <c r="F222" s="9" t="s">
        <v>75</v>
      </c>
      <c r="G222" s="9" t="s">
        <v>76</v>
      </c>
      <c r="H222" s="9" t="s">
        <v>67</v>
      </c>
      <c r="I222" s="9" t="s">
        <v>148</v>
      </c>
      <c r="J222" s="34">
        <v>73.709999999999994</v>
      </c>
      <c r="K222" s="35">
        <v>51.04</v>
      </c>
      <c r="L222" s="35">
        <v>4.45</v>
      </c>
      <c r="M222" s="35">
        <v>2.5</v>
      </c>
      <c r="N222" s="9" t="s">
        <v>50</v>
      </c>
      <c r="O222" s="9" t="s">
        <v>141</v>
      </c>
      <c r="P222" s="9" t="s">
        <v>195</v>
      </c>
      <c r="Q222" s="34">
        <v>31.18</v>
      </c>
      <c r="R222" s="34">
        <v>0</v>
      </c>
      <c r="S222" s="36">
        <f t="shared" si="26"/>
        <v>96.419999999999987</v>
      </c>
      <c r="T222" s="37">
        <f t="shared" si="27"/>
        <v>184.27499999999998</v>
      </c>
      <c r="U222" s="38">
        <f t="shared" si="28"/>
        <v>8.8452000000000002</v>
      </c>
      <c r="V222" s="9" t="str" cm="1">
        <f t="array" ref="V222">_xlfn.XLOOKUP(HsgLista[[#This Row],[Helyiség kategória kód]], _KatKódok, Hasznos_e)</f>
        <v>Egyéb</v>
      </c>
      <c r="W222" s="55" t="str">
        <f t="shared" si="29"/>
        <v>200-as rúd</v>
      </c>
      <c r="X222" s="103">
        <f t="shared" si="30"/>
        <v>1.9500000000000002</v>
      </c>
      <c r="Y222" s="9" t="str" cm="1">
        <f t="array" ref="Y222">_xlfn.XLOOKUP(_xlfn.SINGLE(Burkolattípus), lábazat!$A$3:$A$17, _xlfn.XLOOKUP(_xlfn.SINGLE(Falburkolattípus), lábazat!$C$1:$U$1, lábazat!$C$3:$U$17))</f>
        <v>nincs</v>
      </c>
      <c r="Z222" s="9"/>
      <c r="AA222" s="20"/>
      <c r="AB222" s="39"/>
      <c r="AE222" s="9"/>
      <c r="AF222" s="9"/>
    </row>
    <row r="223" spans="1:32">
      <c r="A223" s="32" t="str">
        <f>LEFT(ID)</f>
        <v>O</v>
      </c>
      <c r="B223" s="33">
        <f t="shared" si="24"/>
        <v>7</v>
      </c>
      <c r="C223" s="33">
        <f t="shared" si="25"/>
        <v>3</v>
      </c>
      <c r="D223" s="9" t="s">
        <v>206</v>
      </c>
      <c r="E223" s="9" t="s">
        <v>81</v>
      </c>
      <c r="F223" s="9" t="s">
        <v>75</v>
      </c>
      <c r="G223" s="9" t="s">
        <v>76</v>
      </c>
      <c r="H223" s="9" t="s">
        <v>67</v>
      </c>
      <c r="I223" s="9" t="s">
        <v>148</v>
      </c>
      <c r="J223" s="34">
        <v>81.31</v>
      </c>
      <c r="K223" s="35">
        <v>75.94</v>
      </c>
      <c r="L223" s="35">
        <v>3</v>
      </c>
      <c r="M223" s="35">
        <v>2.5</v>
      </c>
      <c r="N223" s="9" t="s">
        <v>50</v>
      </c>
      <c r="O223" s="9" t="s">
        <v>141</v>
      </c>
      <c r="P223" s="9" t="s">
        <v>195</v>
      </c>
      <c r="Q223" s="34">
        <v>35.42</v>
      </c>
      <c r="R223" s="34">
        <v>0</v>
      </c>
      <c r="S223" s="36">
        <f t="shared" si="26"/>
        <v>154.43</v>
      </c>
      <c r="T223" s="37">
        <f t="shared" si="27"/>
        <v>203.27500000000001</v>
      </c>
      <c r="U223" s="38">
        <f t="shared" si="28"/>
        <v>9.757200000000001</v>
      </c>
      <c r="V223" s="9" t="str" cm="1">
        <f t="array" ref="V223">_xlfn.XLOOKUP(HsgLista[[#This Row],[Helyiség kategória kód]], _KatKódok, Hasznos_e)</f>
        <v>Egyéb</v>
      </c>
      <c r="W223" s="55" t="str">
        <f t="shared" si="29"/>
        <v>50-es rúd</v>
      </c>
      <c r="X223" s="103">
        <f t="shared" si="30"/>
        <v>0.5</v>
      </c>
      <c r="Y223" s="9" t="str" cm="1">
        <f t="array" ref="Y223">_xlfn.XLOOKUP(_xlfn.SINGLE(Burkolattípus), lábazat!$A$3:$A$17, _xlfn.XLOOKUP(_xlfn.SINGLE(Falburkolattípus), lábazat!$C$1:$U$1, lábazat!$C$3:$U$17))</f>
        <v>nincs</v>
      </c>
      <c r="Z223" s="9"/>
      <c r="AA223" s="20"/>
      <c r="AB223" s="39"/>
      <c r="AE223" s="9"/>
      <c r="AF223" s="9"/>
    </row>
    <row r="224" spans="1:32">
      <c r="A224" s="32" t="str">
        <f>LEFT(ID)</f>
        <v>O</v>
      </c>
      <c r="B224" s="33">
        <f t="shared" si="24"/>
        <v>7</v>
      </c>
      <c r="C224" s="33">
        <f t="shared" si="25"/>
        <v>14</v>
      </c>
      <c r="D224" s="9" t="s">
        <v>207</v>
      </c>
      <c r="E224" s="9" t="s">
        <v>70</v>
      </c>
      <c r="F224" s="9" t="s">
        <v>75</v>
      </c>
      <c r="G224" s="9" t="s">
        <v>76</v>
      </c>
      <c r="H224" s="9" t="s">
        <v>71</v>
      </c>
      <c r="I224" s="9" t="s">
        <v>148</v>
      </c>
      <c r="J224" s="34">
        <v>16.64</v>
      </c>
      <c r="K224" s="35">
        <v>17.940000000000001</v>
      </c>
      <c r="L224" s="35">
        <v>2.99</v>
      </c>
      <c r="M224" s="35">
        <v>2.7</v>
      </c>
      <c r="N224" s="9" t="s">
        <v>50</v>
      </c>
      <c r="O224" s="9" t="s">
        <v>60</v>
      </c>
      <c r="P224" s="9" t="s">
        <v>72</v>
      </c>
      <c r="Q224" s="34">
        <v>2.5</v>
      </c>
      <c r="R224" s="34">
        <v>0</v>
      </c>
      <c r="S224" s="36">
        <f t="shared" si="26"/>
        <v>45.938000000000009</v>
      </c>
      <c r="T224" s="37">
        <f t="shared" si="27"/>
        <v>44.928000000000004</v>
      </c>
      <c r="U224" s="38">
        <f t="shared" si="28"/>
        <v>1.9968000000000001</v>
      </c>
      <c r="V224" s="9" t="str" cm="1">
        <f t="array" ref="V224">_xlfn.XLOOKUP(HsgLista[[#This Row],[Helyiség kategória kód]], _KatKódok, Hasznos_e)</f>
        <v>Egyéb</v>
      </c>
      <c r="W224" s="55" t="str">
        <f t="shared" si="29"/>
        <v>50-es rúd</v>
      </c>
      <c r="X224" s="103">
        <f t="shared" si="30"/>
        <v>0.29000000000000004</v>
      </c>
      <c r="Y224" s="9" t="e" cm="1">
        <f t="array" ref="Y224">_xlfn.XLOOKUP(_xlfn.SINGLE(Burkolattípus), lábazat!$A$3:$A$17, _xlfn.XLOOKUP(_xlfn.SINGLE(Falburkolattípus), lábazat!$C$1:$U$1, lábazat!$C$3:$U$17))</f>
        <v>#N/A</v>
      </c>
      <c r="Z224" s="9"/>
      <c r="AA224" s="20"/>
      <c r="AB224" s="39"/>
      <c r="AE224" s="9"/>
      <c r="AF224" s="9"/>
    </row>
    <row r="225" spans="1:32">
      <c r="A225" s="32" t="str">
        <f>LEFT(ID)</f>
        <v>O</v>
      </c>
      <c r="B225" s="33">
        <f t="shared" si="24"/>
        <v>7</v>
      </c>
      <c r="C225" s="33">
        <f t="shared" si="25"/>
        <v>24</v>
      </c>
      <c r="D225" s="9" t="s">
        <v>208</v>
      </c>
      <c r="E225" s="9" t="s">
        <v>81</v>
      </c>
      <c r="F225" s="9" t="s">
        <v>75</v>
      </c>
      <c r="G225" s="9" t="s">
        <v>76</v>
      </c>
      <c r="H225" s="9" t="s">
        <v>67</v>
      </c>
      <c r="I225" s="9" t="s">
        <v>148</v>
      </c>
      <c r="J225" s="34">
        <v>2.88</v>
      </c>
      <c r="K225" s="35">
        <v>7.2</v>
      </c>
      <c r="L225" s="35">
        <v>3</v>
      </c>
      <c r="M225" s="35">
        <v>2.5</v>
      </c>
      <c r="N225" s="9" t="s">
        <v>50</v>
      </c>
      <c r="O225" s="9" t="s">
        <v>60</v>
      </c>
      <c r="P225" s="9" t="s">
        <v>105</v>
      </c>
      <c r="Q225" s="34">
        <v>5.58</v>
      </c>
      <c r="R225" s="34">
        <v>0</v>
      </c>
      <c r="S225" s="36">
        <f t="shared" si="26"/>
        <v>12.42</v>
      </c>
      <c r="T225" s="37">
        <f t="shared" si="27"/>
        <v>7.1999999999999993</v>
      </c>
      <c r="U225" s="38">
        <f t="shared" si="28"/>
        <v>0.34560000000000002</v>
      </c>
      <c r="V225" s="9" t="str" cm="1">
        <f t="array" ref="V225">_xlfn.XLOOKUP(HsgLista[[#This Row],[Helyiség kategória kód]], _KatKódok, Hasznos_e)</f>
        <v>Egyéb</v>
      </c>
      <c r="W225" s="55" t="str">
        <f t="shared" si="29"/>
        <v>50-es rúd</v>
      </c>
      <c r="X225" s="103">
        <f t="shared" si="30"/>
        <v>0.5</v>
      </c>
      <c r="Y225" s="9" t="str" cm="1">
        <f t="array" ref="Y225">_xlfn.XLOOKUP(_xlfn.SINGLE(Burkolattípus), lábazat!$A$3:$A$17, _xlfn.XLOOKUP(_xlfn.SINGLE(Falburkolattípus), lábazat!$C$1:$U$1, lábazat!$C$3:$U$17))</f>
        <v>nincs</v>
      </c>
      <c r="Z225" s="9"/>
      <c r="AA225" s="20"/>
      <c r="AB225" s="39"/>
      <c r="AE225" s="9"/>
      <c r="AF225" s="9"/>
    </row>
    <row r="226" spans="1:32">
      <c r="A226" s="32" t="str">
        <f>LEFT(ID)</f>
        <v>O</v>
      </c>
      <c r="B226" s="33">
        <f t="shared" si="24"/>
        <v>7</v>
      </c>
      <c r="C226" s="33">
        <f t="shared" si="25"/>
        <v>25</v>
      </c>
      <c r="D226" s="9" t="s">
        <v>209</v>
      </c>
      <c r="E226" s="9" t="s">
        <v>102</v>
      </c>
      <c r="F226" s="9" t="s">
        <v>75</v>
      </c>
      <c r="G226" s="9" t="s">
        <v>76</v>
      </c>
      <c r="H226" s="9" t="s">
        <v>71</v>
      </c>
      <c r="I226" s="9" t="s">
        <v>148</v>
      </c>
      <c r="J226" s="34">
        <v>3.92</v>
      </c>
      <c r="K226" s="35">
        <v>8.4</v>
      </c>
      <c r="L226" s="35">
        <v>3</v>
      </c>
      <c r="M226" s="35">
        <v>2.5</v>
      </c>
      <c r="N226" s="9" t="s">
        <v>103</v>
      </c>
      <c r="O226" s="9" t="s">
        <v>60</v>
      </c>
      <c r="P226" s="9" t="s">
        <v>105</v>
      </c>
      <c r="Q226" s="34">
        <v>3.72</v>
      </c>
      <c r="R226" s="34">
        <v>0</v>
      </c>
      <c r="S226" s="36">
        <f t="shared" si="26"/>
        <v>17.28</v>
      </c>
      <c r="T226" s="37">
        <f t="shared" si="27"/>
        <v>9.8000000000000007</v>
      </c>
      <c r="U226" s="38">
        <f t="shared" si="28"/>
        <v>0.47039999999999998</v>
      </c>
      <c r="V226" s="9" t="str" cm="1">
        <f t="array" ref="V226">_xlfn.XLOOKUP(HsgLista[[#This Row],[Helyiség kategória kód]], _KatKódok, Hasznos_e)</f>
        <v>Egyéb</v>
      </c>
      <c r="W226" s="55" t="str">
        <f t="shared" si="29"/>
        <v>50-es rúd</v>
      </c>
      <c r="X226" s="103">
        <f t="shared" si="30"/>
        <v>0.5</v>
      </c>
      <c r="Y226" s="9" t="str" cm="1">
        <f t="array" ref="Y226">_xlfn.XLOOKUP(_xlfn.SINGLE(Burkolattípus), lábazat!$A$3:$A$17, _xlfn.XLOOKUP(_xlfn.SINGLE(Falburkolattípus), lábazat!$C$1:$U$1, lábazat!$C$3:$U$17))</f>
        <v>nincs</v>
      </c>
      <c r="Z226" s="9"/>
      <c r="AA226" s="20"/>
      <c r="AB226" s="39"/>
      <c r="AE226" s="9"/>
      <c r="AF226" s="9"/>
    </row>
    <row r="227" spans="1:32">
      <c r="A227" s="32" t="str">
        <f>LEFT(ID)</f>
        <v>O</v>
      </c>
      <c r="B227" s="33">
        <f t="shared" si="24"/>
        <v>7</v>
      </c>
      <c r="C227" s="33">
        <f t="shared" si="25"/>
        <v>26</v>
      </c>
      <c r="D227" s="9" t="s">
        <v>210</v>
      </c>
      <c r="E227" s="9" t="s">
        <v>109</v>
      </c>
      <c r="F227" s="9" t="s">
        <v>75</v>
      </c>
      <c r="G227" s="9" t="s">
        <v>76</v>
      </c>
      <c r="H227" s="9" t="s">
        <v>71</v>
      </c>
      <c r="I227" s="9" t="s">
        <v>148</v>
      </c>
      <c r="J227" s="34">
        <v>9.1300000000000008</v>
      </c>
      <c r="K227" s="35">
        <v>14.3</v>
      </c>
      <c r="L227" s="35">
        <v>3</v>
      </c>
      <c r="M227" s="35">
        <v>2.5</v>
      </c>
      <c r="N227" s="9" t="s">
        <v>103</v>
      </c>
      <c r="O227" s="9" t="s">
        <v>60</v>
      </c>
      <c r="P227" s="9" t="s">
        <v>105</v>
      </c>
      <c r="Q227" s="34">
        <v>5.05</v>
      </c>
      <c r="R227" s="34">
        <v>0</v>
      </c>
      <c r="S227" s="36">
        <f t="shared" si="26"/>
        <v>30.7</v>
      </c>
      <c r="T227" s="37">
        <f t="shared" si="27"/>
        <v>22.825000000000003</v>
      </c>
      <c r="U227" s="38">
        <f t="shared" si="28"/>
        <v>1.0956000000000001</v>
      </c>
      <c r="V227" s="9" t="str" cm="1">
        <f t="array" ref="V227">_xlfn.XLOOKUP(HsgLista[[#This Row],[Helyiség kategória kód]], _KatKódok, Hasznos_e)</f>
        <v>Egyéb</v>
      </c>
      <c r="W227" s="55" t="str">
        <f t="shared" si="29"/>
        <v>50-es rúd</v>
      </c>
      <c r="X227" s="103">
        <f t="shared" si="30"/>
        <v>0.5</v>
      </c>
      <c r="Y227" s="9" t="str" cm="1">
        <f t="array" ref="Y227">_xlfn.XLOOKUP(_xlfn.SINGLE(Burkolattípus), lábazat!$A$3:$A$17, _xlfn.XLOOKUP(_xlfn.SINGLE(Falburkolattípus), lábazat!$C$1:$U$1, lábazat!$C$3:$U$17))</f>
        <v>nincs</v>
      </c>
      <c r="Z227" s="9"/>
      <c r="AA227" s="20"/>
      <c r="AB227" s="39"/>
      <c r="AE227" s="9"/>
      <c r="AF227" s="9"/>
    </row>
    <row r="228" spans="1:32">
      <c r="A228" s="32" t="str">
        <f>LEFT(ID)</f>
        <v>O</v>
      </c>
      <c r="B228" s="33">
        <f t="shared" si="24"/>
        <v>7</v>
      </c>
      <c r="C228" s="33">
        <f t="shared" si="25"/>
        <v>27</v>
      </c>
      <c r="D228" s="9" t="s">
        <v>211</v>
      </c>
      <c r="E228" s="9" t="s">
        <v>109</v>
      </c>
      <c r="F228" s="9" t="s">
        <v>75</v>
      </c>
      <c r="G228" s="9" t="s">
        <v>76</v>
      </c>
      <c r="H228" s="9" t="s">
        <v>71</v>
      </c>
      <c r="I228" s="9" t="s">
        <v>148</v>
      </c>
      <c r="J228" s="34">
        <v>1.08</v>
      </c>
      <c r="K228" s="35">
        <v>4.2</v>
      </c>
      <c r="L228" s="35">
        <v>3</v>
      </c>
      <c r="M228" s="35">
        <v>2.5</v>
      </c>
      <c r="N228" s="9" t="s">
        <v>103</v>
      </c>
      <c r="O228" s="9" t="s">
        <v>60</v>
      </c>
      <c r="P228" s="9" t="s">
        <v>105</v>
      </c>
      <c r="Q228" s="34">
        <v>1.59</v>
      </c>
      <c r="R228" s="34">
        <v>0</v>
      </c>
      <c r="S228" s="36">
        <f t="shared" si="26"/>
        <v>8.91</v>
      </c>
      <c r="T228" s="37">
        <f t="shared" si="27"/>
        <v>2.7</v>
      </c>
      <c r="U228" s="38">
        <f t="shared" si="28"/>
        <v>0.12960000000000002</v>
      </c>
      <c r="V228" s="9" t="str" cm="1">
        <f t="array" ref="V228">_xlfn.XLOOKUP(HsgLista[[#This Row],[Helyiség kategória kód]], _KatKódok, Hasznos_e)</f>
        <v>Egyéb</v>
      </c>
      <c r="W228" s="55" t="str">
        <f t="shared" si="29"/>
        <v>50-es rúd</v>
      </c>
      <c r="X228" s="103">
        <f t="shared" si="30"/>
        <v>0.5</v>
      </c>
      <c r="Y228" s="9" t="str" cm="1">
        <f t="array" ref="Y228">_xlfn.XLOOKUP(_xlfn.SINGLE(Burkolattípus), lábazat!$A$3:$A$17, _xlfn.XLOOKUP(_xlfn.SINGLE(Falburkolattípus), lábazat!$C$1:$U$1, lábazat!$C$3:$U$17))</f>
        <v>nincs</v>
      </c>
      <c r="Z228" s="9"/>
      <c r="AA228" s="20"/>
      <c r="AB228" s="39"/>
      <c r="AE228" s="9"/>
      <c r="AF228" s="9"/>
    </row>
    <row r="229" spans="1:32">
      <c r="A229" s="32" t="str">
        <f>LEFT(ID)</f>
        <v>O</v>
      </c>
      <c r="B229" s="33">
        <f t="shared" si="24"/>
        <v>7</v>
      </c>
      <c r="C229" s="33">
        <f t="shared" si="25"/>
        <v>28</v>
      </c>
      <c r="D229" s="9" t="s">
        <v>212</v>
      </c>
      <c r="E229" s="9" t="s">
        <v>109</v>
      </c>
      <c r="F229" s="9" t="s">
        <v>75</v>
      </c>
      <c r="G229" s="9" t="s">
        <v>76</v>
      </c>
      <c r="H229" s="9" t="s">
        <v>71</v>
      </c>
      <c r="I229" s="9" t="s">
        <v>148</v>
      </c>
      <c r="J229" s="34">
        <v>1.29</v>
      </c>
      <c r="K229" s="35">
        <v>4.55</v>
      </c>
      <c r="L229" s="35">
        <v>3</v>
      </c>
      <c r="M229" s="35">
        <v>2.5</v>
      </c>
      <c r="N229" s="9" t="s">
        <v>103</v>
      </c>
      <c r="O229" s="9" t="s">
        <v>60</v>
      </c>
      <c r="P229" s="9" t="s">
        <v>105</v>
      </c>
      <c r="Q229" s="34">
        <v>1.59</v>
      </c>
      <c r="R229" s="34">
        <v>0</v>
      </c>
      <c r="S229" s="36">
        <f t="shared" si="26"/>
        <v>9.7850000000000001</v>
      </c>
      <c r="T229" s="37">
        <f t="shared" si="27"/>
        <v>3.2250000000000001</v>
      </c>
      <c r="U229" s="38">
        <f t="shared" si="28"/>
        <v>0.15479999999999999</v>
      </c>
      <c r="V229" s="9" t="str" cm="1">
        <f t="array" ref="V229">_xlfn.XLOOKUP(HsgLista[[#This Row],[Helyiség kategória kód]], _KatKódok, Hasznos_e)</f>
        <v>Egyéb</v>
      </c>
      <c r="W229" s="55" t="str">
        <f t="shared" si="29"/>
        <v>50-es rúd</v>
      </c>
      <c r="X229" s="103">
        <f t="shared" si="30"/>
        <v>0.5</v>
      </c>
      <c r="Y229" s="9" t="str" cm="1">
        <f t="array" ref="Y229">_xlfn.XLOOKUP(_xlfn.SINGLE(Burkolattípus), lábazat!$A$3:$A$17, _xlfn.XLOOKUP(_xlfn.SINGLE(Falburkolattípus), lábazat!$C$1:$U$1, lábazat!$C$3:$U$17))</f>
        <v>nincs</v>
      </c>
      <c r="Z229" s="9"/>
      <c r="AA229" s="20"/>
      <c r="AB229" s="39"/>
      <c r="AE229" s="9"/>
      <c r="AF229" s="9"/>
    </row>
    <row r="230" spans="1:32">
      <c r="A230" s="32" t="str">
        <f>LEFT(ID)</f>
        <v>O</v>
      </c>
      <c r="B230" s="33">
        <f t="shared" si="24"/>
        <v>7</v>
      </c>
      <c r="C230" s="33">
        <f t="shared" si="25"/>
        <v>29</v>
      </c>
      <c r="D230" s="9" t="s">
        <v>213</v>
      </c>
      <c r="E230" s="9" t="s">
        <v>112</v>
      </c>
      <c r="F230" s="9" t="s">
        <v>75</v>
      </c>
      <c r="G230" s="9" t="s">
        <v>76</v>
      </c>
      <c r="H230" s="9" t="s">
        <v>71</v>
      </c>
      <c r="I230" s="9" t="s">
        <v>148</v>
      </c>
      <c r="J230" s="34">
        <v>5.66</v>
      </c>
      <c r="K230" s="35">
        <v>10.7</v>
      </c>
      <c r="L230" s="35">
        <v>3</v>
      </c>
      <c r="M230" s="35">
        <v>2.5</v>
      </c>
      <c r="N230" s="9" t="s">
        <v>103</v>
      </c>
      <c r="O230" s="9" t="s">
        <v>60</v>
      </c>
      <c r="P230" s="9" t="s">
        <v>105</v>
      </c>
      <c r="Q230" s="34">
        <v>8.23</v>
      </c>
      <c r="R230" s="34">
        <v>0</v>
      </c>
      <c r="S230" s="36">
        <f t="shared" si="26"/>
        <v>18.52</v>
      </c>
      <c r="T230" s="37">
        <f t="shared" si="27"/>
        <v>14.15</v>
      </c>
      <c r="U230" s="38">
        <f t="shared" si="28"/>
        <v>0.67920000000000003</v>
      </c>
      <c r="V230" s="9" t="str" cm="1">
        <f t="array" ref="V230">_xlfn.XLOOKUP(HsgLista[[#This Row],[Helyiség kategória kód]], _KatKódok, Hasznos_e)</f>
        <v>Egyéb</v>
      </c>
      <c r="W230" s="55" t="str">
        <f t="shared" si="29"/>
        <v>50-es rúd</v>
      </c>
      <c r="X230" s="103">
        <f t="shared" si="30"/>
        <v>0.5</v>
      </c>
      <c r="Y230" s="9" t="str" cm="1">
        <f t="array" ref="Y230">_xlfn.XLOOKUP(_xlfn.SINGLE(Burkolattípus), lábazat!$A$3:$A$17, _xlfn.XLOOKUP(_xlfn.SINGLE(Falburkolattípus), lábazat!$C$1:$U$1, lábazat!$C$3:$U$17))</f>
        <v>nincs</v>
      </c>
      <c r="Z230" s="9"/>
      <c r="AA230" s="20"/>
      <c r="AB230" s="39"/>
      <c r="AE230" s="9"/>
      <c r="AF230" s="9"/>
    </row>
    <row r="231" spans="1:32">
      <c r="A231" s="32" t="str">
        <f>LEFT(ID)</f>
        <v>O</v>
      </c>
      <c r="B231" s="33">
        <f t="shared" si="24"/>
        <v>7</v>
      </c>
      <c r="C231" s="33">
        <f t="shared" si="25"/>
        <v>30</v>
      </c>
      <c r="D231" s="9" t="s">
        <v>214</v>
      </c>
      <c r="E231" s="9" t="s">
        <v>112</v>
      </c>
      <c r="F231" s="9" t="s">
        <v>75</v>
      </c>
      <c r="G231" s="9" t="s">
        <v>76</v>
      </c>
      <c r="H231" s="9" t="s">
        <v>71</v>
      </c>
      <c r="I231" s="9" t="s">
        <v>148</v>
      </c>
      <c r="J231" s="34">
        <v>1.08</v>
      </c>
      <c r="K231" s="35">
        <v>4.2</v>
      </c>
      <c r="L231" s="35">
        <v>3</v>
      </c>
      <c r="M231" s="35">
        <v>2.5</v>
      </c>
      <c r="N231" s="9" t="s">
        <v>103</v>
      </c>
      <c r="O231" s="9" t="s">
        <v>60</v>
      </c>
      <c r="P231" s="9" t="s">
        <v>105</v>
      </c>
      <c r="Q231" s="34">
        <v>1.59</v>
      </c>
      <c r="R231" s="34">
        <v>0</v>
      </c>
      <c r="S231" s="36">
        <f t="shared" si="26"/>
        <v>8.91</v>
      </c>
      <c r="T231" s="37">
        <f t="shared" si="27"/>
        <v>2.7</v>
      </c>
      <c r="U231" s="38">
        <f t="shared" si="28"/>
        <v>0.12960000000000002</v>
      </c>
      <c r="V231" s="9" t="str" cm="1">
        <f t="array" ref="V231">_xlfn.XLOOKUP(HsgLista[[#This Row],[Helyiség kategória kód]], _KatKódok, Hasznos_e)</f>
        <v>Egyéb</v>
      </c>
      <c r="W231" s="55" t="str">
        <f t="shared" si="29"/>
        <v>50-es rúd</v>
      </c>
      <c r="X231" s="103">
        <f t="shared" si="30"/>
        <v>0.5</v>
      </c>
      <c r="Y231" s="9" t="str" cm="1">
        <f t="array" ref="Y231">_xlfn.XLOOKUP(_xlfn.SINGLE(Burkolattípus), lábazat!$A$3:$A$17, _xlfn.XLOOKUP(_xlfn.SINGLE(Falburkolattípus), lábazat!$C$1:$U$1, lábazat!$C$3:$U$17))</f>
        <v>nincs</v>
      </c>
      <c r="Z231" s="9"/>
      <c r="AA231" s="20"/>
      <c r="AB231" s="39"/>
      <c r="AE231" s="9"/>
      <c r="AF231" s="9"/>
    </row>
    <row r="232" spans="1:32">
      <c r="A232" s="32" t="str">
        <f>LEFT(ID)</f>
        <v>O</v>
      </c>
      <c r="B232" s="33">
        <f t="shared" si="24"/>
        <v>7</v>
      </c>
      <c r="C232" s="33">
        <f t="shared" si="25"/>
        <v>31</v>
      </c>
      <c r="D232" s="9" t="s">
        <v>215</v>
      </c>
      <c r="E232" s="9" t="s">
        <v>112</v>
      </c>
      <c r="F232" s="9" t="s">
        <v>75</v>
      </c>
      <c r="G232" s="9" t="s">
        <v>76</v>
      </c>
      <c r="H232" s="9" t="s">
        <v>71</v>
      </c>
      <c r="I232" s="9" t="s">
        <v>148</v>
      </c>
      <c r="J232" s="34">
        <v>1.08</v>
      </c>
      <c r="K232" s="35">
        <v>4.2</v>
      </c>
      <c r="L232" s="35">
        <v>3</v>
      </c>
      <c r="M232" s="35">
        <v>2.5</v>
      </c>
      <c r="N232" s="9" t="s">
        <v>103</v>
      </c>
      <c r="O232" s="9" t="s">
        <v>60</v>
      </c>
      <c r="P232" s="9" t="s">
        <v>105</v>
      </c>
      <c r="Q232" s="34">
        <v>1.59</v>
      </c>
      <c r="R232" s="34">
        <v>0</v>
      </c>
      <c r="S232" s="36">
        <f t="shared" si="26"/>
        <v>8.91</v>
      </c>
      <c r="T232" s="37">
        <f t="shared" si="27"/>
        <v>2.7</v>
      </c>
      <c r="U232" s="38">
        <f t="shared" si="28"/>
        <v>0.12960000000000002</v>
      </c>
      <c r="V232" s="9" t="str" cm="1">
        <f t="array" ref="V232">_xlfn.XLOOKUP(HsgLista[[#This Row],[Helyiség kategória kód]], _KatKódok, Hasznos_e)</f>
        <v>Egyéb</v>
      </c>
      <c r="W232" s="55" t="str">
        <f t="shared" si="29"/>
        <v>50-es rúd</v>
      </c>
      <c r="X232" s="103">
        <f t="shared" si="30"/>
        <v>0.5</v>
      </c>
      <c r="Y232" s="9" t="str" cm="1">
        <f t="array" ref="Y232">_xlfn.XLOOKUP(_xlfn.SINGLE(Burkolattípus), lábazat!$A$3:$A$17, _xlfn.XLOOKUP(_xlfn.SINGLE(Falburkolattípus), lábazat!$C$1:$U$1, lábazat!$C$3:$U$17))</f>
        <v>nincs</v>
      </c>
      <c r="Z232" s="9"/>
      <c r="AA232" s="20"/>
      <c r="AB232" s="39"/>
      <c r="AE232" s="9"/>
      <c r="AF232" s="9"/>
    </row>
    <row r="233" spans="1:32">
      <c r="A233" s="32" t="str">
        <f>LEFT(ID)</f>
        <v>O</v>
      </c>
      <c r="B233" s="33">
        <f t="shared" si="24"/>
        <v>7</v>
      </c>
      <c r="C233" s="33">
        <f t="shared" si="25"/>
        <v>32</v>
      </c>
      <c r="D233" s="9" t="s">
        <v>216</v>
      </c>
      <c r="E233" s="9" t="s">
        <v>112</v>
      </c>
      <c r="F233" s="9" t="s">
        <v>75</v>
      </c>
      <c r="G233" s="9" t="s">
        <v>76</v>
      </c>
      <c r="H233" s="9" t="s">
        <v>71</v>
      </c>
      <c r="I233" s="9" t="s">
        <v>148</v>
      </c>
      <c r="J233" s="34">
        <v>1.08</v>
      </c>
      <c r="K233" s="35">
        <v>4.2</v>
      </c>
      <c r="L233" s="35">
        <v>3</v>
      </c>
      <c r="M233" s="35">
        <v>2.5</v>
      </c>
      <c r="N233" s="9" t="s">
        <v>103</v>
      </c>
      <c r="O233" s="9" t="s">
        <v>60</v>
      </c>
      <c r="P233" s="9" t="s">
        <v>105</v>
      </c>
      <c r="Q233" s="34">
        <v>1.59</v>
      </c>
      <c r="R233" s="34">
        <v>0</v>
      </c>
      <c r="S233" s="36">
        <f t="shared" si="26"/>
        <v>8.91</v>
      </c>
      <c r="T233" s="37">
        <f t="shared" si="27"/>
        <v>2.7</v>
      </c>
      <c r="U233" s="38">
        <f t="shared" si="28"/>
        <v>0.12960000000000002</v>
      </c>
      <c r="V233" s="9" t="str" cm="1">
        <f t="array" ref="V233">_xlfn.XLOOKUP(HsgLista[[#This Row],[Helyiség kategória kód]], _KatKódok, Hasznos_e)</f>
        <v>Egyéb</v>
      </c>
      <c r="W233" s="55" t="str">
        <f t="shared" si="29"/>
        <v>50-es rúd</v>
      </c>
      <c r="X233" s="103">
        <f t="shared" si="30"/>
        <v>0.5</v>
      </c>
      <c r="Y233" s="9" t="str" cm="1">
        <f t="array" ref="Y233">_xlfn.XLOOKUP(_xlfn.SINGLE(Burkolattípus), lábazat!$A$3:$A$17, _xlfn.XLOOKUP(_xlfn.SINGLE(Falburkolattípus), lábazat!$C$1:$U$1, lábazat!$C$3:$U$17))</f>
        <v>nincs</v>
      </c>
      <c r="Z233" s="9"/>
      <c r="AA233" s="20"/>
      <c r="AB233" s="39"/>
      <c r="AE233" s="9"/>
      <c r="AF233" s="9"/>
    </row>
    <row r="234" spans="1:32">
      <c r="A234" s="32" t="str">
        <f>LEFT(ID)</f>
        <v>O</v>
      </c>
      <c r="B234" s="33">
        <f t="shared" si="24"/>
        <v>7</v>
      </c>
      <c r="C234" s="33">
        <f t="shared" si="25"/>
        <v>33</v>
      </c>
      <c r="D234" s="9" t="s">
        <v>217</v>
      </c>
      <c r="E234" s="9" t="s">
        <v>112</v>
      </c>
      <c r="F234" s="9" t="s">
        <v>75</v>
      </c>
      <c r="G234" s="9" t="s">
        <v>76</v>
      </c>
      <c r="H234" s="9" t="s">
        <v>71</v>
      </c>
      <c r="I234" s="9" t="s">
        <v>148</v>
      </c>
      <c r="J234" s="34">
        <v>1.08</v>
      </c>
      <c r="K234" s="35">
        <v>4.2</v>
      </c>
      <c r="L234" s="35">
        <v>3</v>
      </c>
      <c r="M234" s="35">
        <v>2.5</v>
      </c>
      <c r="N234" s="9" t="s">
        <v>103</v>
      </c>
      <c r="O234" s="9" t="s">
        <v>60</v>
      </c>
      <c r="P234" s="9" t="s">
        <v>105</v>
      </c>
      <c r="Q234" s="34">
        <v>1.59</v>
      </c>
      <c r="R234" s="34">
        <v>0</v>
      </c>
      <c r="S234" s="36">
        <f t="shared" si="26"/>
        <v>8.91</v>
      </c>
      <c r="T234" s="37">
        <f t="shared" si="27"/>
        <v>2.7</v>
      </c>
      <c r="U234" s="38">
        <f t="shared" si="28"/>
        <v>0.12960000000000002</v>
      </c>
      <c r="V234" s="9" t="str" cm="1">
        <f t="array" ref="V234">_xlfn.XLOOKUP(HsgLista[[#This Row],[Helyiség kategória kód]], _KatKódok, Hasznos_e)</f>
        <v>Egyéb</v>
      </c>
      <c r="W234" s="55" t="str">
        <f t="shared" si="29"/>
        <v>50-es rúd</v>
      </c>
      <c r="X234" s="103">
        <f t="shared" si="30"/>
        <v>0.5</v>
      </c>
      <c r="Y234" s="9" t="str" cm="1">
        <f t="array" ref="Y234">_xlfn.XLOOKUP(_xlfn.SINGLE(Burkolattípus), lábazat!$A$3:$A$17, _xlfn.XLOOKUP(_xlfn.SINGLE(Falburkolattípus), lábazat!$C$1:$U$1, lábazat!$C$3:$U$17))</f>
        <v>nincs</v>
      </c>
      <c r="Z234" s="9"/>
      <c r="AA234" s="20"/>
      <c r="AB234" s="39"/>
      <c r="AE234" s="9"/>
      <c r="AF234" s="9"/>
    </row>
    <row r="235" spans="1:32">
      <c r="A235" s="32" t="str">
        <f>LEFT(ID)</f>
        <v>O</v>
      </c>
      <c r="B235" s="33">
        <f t="shared" si="24"/>
        <v>7</v>
      </c>
      <c r="C235" s="33">
        <f t="shared" si="25"/>
        <v>34</v>
      </c>
      <c r="D235" s="9" t="s">
        <v>218</v>
      </c>
      <c r="E235" s="9" t="s">
        <v>111</v>
      </c>
      <c r="F235" s="9" t="s">
        <v>75</v>
      </c>
      <c r="G235" s="9" t="s">
        <v>76</v>
      </c>
      <c r="H235" s="9" t="s">
        <v>71</v>
      </c>
      <c r="I235" s="9" t="s">
        <v>148</v>
      </c>
      <c r="J235" s="34">
        <v>3.4</v>
      </c>
      <c r="K235" s="35">
        <v>8.61</v>
      </c>
      <c r="L235" s="35">
        <v>3</v>
      </c>
      <c r="M235" s="35">
        <v>2.5</v>
      </c>
      <c r="N235" s="9" t="s">
        <v>103</v>
      </c>
      <c r="O235" s="9" t="s">
        <v>60</v>
      </c>
      <c r="P235" s="9" t="s">
        <v>105</v>
      </c>
      <c r="Q235" s="34">
        <v>3.72</v>
      </c>
      <c r="R235" s="34">
        <v>0</v>
      </c>
      <c r="S235" s="36">
        <f t="shared" si="26"/>
        <v>17.805</v>
      </c>
      <c r="T235" s="37">
        <f t="shared" si="27"/>
        <v>8.5</v>
      </c>
      <c r="U235" s="38">
        <f t="shared" si="28"/>
        <v>0.40799999999999997</v>
      </c>
      <c r="V235" s="9" t="str" cm="1">
        <f t="array" ref="V235">_xlfn.XLOOKUP(HsgLista[[#This Row],[Helyiség kategória kód]], _KatKódok, Hasznos_e)</f>
        <v>Egyéb</v>
      </c>
      <c r="W235" s="55" t="str">
        <f t="shared" si="29"/>
        <v>50-es rúd</v>
      </c>
      <c r="X235" s="103">
        <f t="shared" si="30"/>
        <v>0.5</v>
      </c>
      <c r="Y235" s="9" t="str" cm="1">
        <f t="array" ref="Y235">_xlfn.XLOOKUP(_xlfn.SINGLE(Burkolattípus), lábazat!$A$3:$A$17, _xlfn.XLOOKUP(_xlfn.SINGLE(Falburkolattípus), lábazat!$C$1:$U$1, lábazat!$C$3:$U$17))</f>
        <v>nincs</v>
      </c>
      <c r="Z235" s="9"/>
      <c r="AA235" s="20"/>
      <c r="AB235" s="39"/>
      <c r="AE235" s="9"/>
      <c r="AF235" s="9"/>
    </row>
    <row r="236" spans="1:32">
      <c r="A236" s="32" t="str">
        <f>LEFT(ID)</f>
        <v>O</v>
      </c>
      <c r="B236" s="33">
        <f t="shared" si="24"/>
        <v>0</v>
      </c>
      <c r="C236" s="33">
        <f t="shared" si="25"/>
        <v>26</v>
      </c>
      <c r="D236" s="9" t="s">
        <v>219</v>
      </c>
      <c r="E236" s="9" t="s">
        <v>220</v>
      </c>
      <c r="F236" s="9" t="s">
        <v>221</v>
      </c>
      <c r="G236" s="9" t="s">
        <v>222</v>
      </c>
      <c r="H236" s="9" t="s">
        <v>223</v>
      </c>
      <c r="I236" s="9" t="s">
        <v>224</v>
      </c>
      <c r="J236" s="34">
        <v>27.26</v>
      </c>
      <c r="K236" s="35">
        <v>22.06</v>
      </c>
      <c r="L236" s="35">
        <v>4.03</v>
      </c>
      <c r="M236" s="35">
        <v>3.3</v>
      </c>
      <c r="N236" s="9" t="s">
        <v>50</v>
      </c>
      <c r="O236" s="9" t="s">
        <v>78</v>
      </c>
      <c r="P236" s="9" t="s">
        <v>195</v>
      </c>
      <c r="Q236" s="34">
        <v>23.89</v>
      </c>
      <c r="R236" s="34">
        <v>0</v>
      </c>
      <c r="S236" s="36">
        <f t="shared" si="26"/>
        <v>48.907999999999987</v>
      </c>
      <c r="T236" s="37">
        <f t="shared" si="27"/>
        <v>89.957999999999998</v>
      </c>
      <c r="U236" s="38">
        <f t="shared" si="28"/>
        <v>3.2711999999999999</v>
      </c>
      <c r="V236" s="9" t="str" cm="1">
        <f t="array" ref="V236">_xlfn.XLOOKUP(HsgLista[[#This Row],[Helyiség kategória kód]], _KatKódok, Hasznos_e)</f>
        <v>Egyéb</v>
      </c>
      <c r="W236" s="55" t="str">
        <f t="shared" si="29"/>
        <v>100-as rúd</v>
      </c>
      <c r="X236" s="103">
        <f t="shared" si="30"/>
        <v>0.73000000000000043</v>
      </c>
      <c r="Y236" s="9" t="str" cm="1">
        <f t="array" ref="Y236">_xlfn.XLOOKUP(_xlfn.SINGLE(Burkolattípus), lábazat!$A$3:$A$17, _xlfn.XLOOKUP(_xlfn.SINGLE(Falburkolattípus), lábazat!$C$1:$U$1, lábazat!$C$3:$U$17))</f>
        <v>nincs</v>
      </c>
      <c r="Z236" s="9"/>
      <c r="AA236" s="20"/>
      <c r="AB236" s="39"/>
      <c r="AE236" s="9"/>
      <c r="AF236" s="9"/>
    </row>
    <row r="237" spans="1:32">
      <c r="A237" s="32" t="str">
        <f>LEFT(ID)</f>
        <v>O</v>
      </c>
      <c r="B237" s="33">
        <f t="shared" si="24"/>
        <v>0</v>
      </c>
      <c r="C237" s="33">
        <f t="shared" si="25"/>
        <v>27</v>
      </c>
      <c r="D237" s="9" t="s">
        <v>225</v>
      </c>
      <c r="E237" s="9" t="s">
        <v>81</v>
      </c>
      <c r="F237" s="9" t="s">
        <v>221</v>
      </c>
      <c r="G237" s="9" t="s">
        <v>222</v>
      </c>
      <c r="H237" s="9" t="s">
        <v>223</v>
      </c>
      <c r="I237" s="9" t="s">
        <v>224</v>
      </c>
      <c r="J237" s="34">
        <v>10.69</v>
      </c>
      <c r="K237" s="35">
        <v>13.43</v>
      </c>
      <c r="L237" s="35">
        <v>4.03</v>
      </c>
      <c r="M237" s="35">
        <v>2.5</v>
      </c>
      <c r="N237" s="9" t="s">
        <v>103</v>
      </c>
      <c r="O237" s="9" t="s">
        <v>104</v>
      </c>
      <c r="P237" s="9" t="s">
        <v>51</v>
      </c>
      <c r="Q237" s="34">
        <v>9.89</v>
      </c>
      <c r="R237" s="34">
        <v>0</v>
      </c>
      <c r="S237" s="36">
        <f t="shared" si="26"/>
        <v>23.685000000000002</v>
      </c>
      <c r="T237" s="37">
        <f t="shared" si="27"/>
        <v>26.724999999999998</v>
      </c>
      <c r="U237" s="38">
        <f t="shared" si="28"/>
        <v>1.2827999999999999</v>
      </c>
      <c r="V237" s="9" t="str" cm="1">
        <f t="array" ref="V237">_xlfn.XLOOKUP(HsgLista[[#This Row],[Helyiség kategória kód]], _KatKódok, Hasznos_e)</f>
        <v>Egyéb</v>
      </c>
      <c r="W237" s="55" t="str">
        <f t="shared" si="29"/>
        <v>200-as rúd</v>
      </c>
      <c r="X237" s="103">
        <f t="shared" si="30"/>
        <v>1.5300000000000002</v>
      </c>
      <c r="Y237" s="9" t="str" cm="1">
        <f t="array" ref="Y237">_xlfn.XLOOKUP(_xlfn.SINGLE(Burkolattípus), lábazat!$A$3:$A$17, _xlfn.XLOOKUP(_xlfn.SINGLE(Falburkolattípus), lábazat!$C$1:$U$1, lábazat!$C$3:$U$17))</f>
        <v>KER1</v>
      </c>
      <c r="Z237" s="9"/>
      <c r="AA237" s="20"/>
      <c r="AB237" s="39"/>
      <c r="AE237" s="9"/>
      <c r="AF237" s="9"/>
    </row>
    <row r="238" spans="1:32">
      <c r="A238" s="32" t="str">
        <f>LEFT(ID)</f>
        <v>O</v>
      </c>
      <c r="B238" s="33">
        <f t="shared" si="24"/>
        <v>0</v>
      </c>
      <c r="C238" s="33">
        <f t="shared" si="25"/>
        <v>28</v>
      </c>
      <c r="D238" s="9" t="s">
        <v>226</v>
      </c>
      <c r="E238" s="9" t="s">
        <v>227</v>
      </c>
      <c r="F238" s="9" t="s">
        <v>221</v>
      </c>
      <c r="G238" s="9" t="s">
        <v>222</v>
      </c>
      <c r="H238" s="9" t="s">
        <v>223</v>
      </c>
      <c r="I238" s="9" t="s">
        <v>224</v>
      </c>
      <c r="J238" s="34">
        <v>7.8</v>
      </c>
      <c r="K238" s="35">
        <v>11.2</v>
      </c>
      <c r="L238" s="35">
        <v>4.03</v>
      </c>
      <c r="M238" s="35">
        <v>2.5</v>
      </c>
      <c r="N238" s="9" t="s">
        <v>103</v>
      </c>
      <c r="O238" s="9" t="s">
        <v>104</v>
      </c>
      <c r="P238" s="9" t="s">
        <v>228</v>
      </c>
      <c r="Q238" s="34">
        <v>1.86</v>
      </c>
      <c r="R238" s="34">
        <v>0</v>
      </c>
      <c r="S238" s="36">
        <f t="shared" si="26"/>
        <v>26.14</v>
      </c>
      <c r="T238" s="37">
        <f t="shared" si="27"/>
        <v>19.5</v>
      </c>
      <c r="U238" s="38">
        <f t="shared" si="28"/>
        <v>0.93599999999999994</v>
      </c>
      <c r="V238" s="9" t="str" cm="1">
        <f t="array" ref="V238">_xlfn.XLOOKUP(HsgLista[[#This Row],[Helyiség kategória kód]], _KatKódok, Hasznos_e)</f>
        <v>Egyéb</v>
      </c>
      <c r="W238" s="55" t="str">
        <f t="shared" si="29"/>
        <v>200-as rúd</v>
      </c>
      <c r="X238" s="103">
        <f t="shared" si="30"/>
        <v>1.5300000000000002</v>
      </c>
      <c r="Y238" s="9" t="str" cm="1">
        <f t="array" ref="Y238">_xlfn.XLOOKUP(_xlfn.SINGLE(Burkolattípus), lábazat!$A$3:$A$17, _xlfn.XLOOKUP(_xlfn.SINGLE(Falburkolattípus), lábazat!$C$1:$U$1, lábazat!$C$3:$U$17))</f>
        <v>nincs</v>
      </c>
      <c r="Z238" s="9"/>
      <c r="AA238" s="20"/>
      <c r="AB238" s="39"/>
      <c r="AE238" s="9"/>
      <c r="AF238" s="9"/>
    </row>
    <row r="239" spans="1:32">
      <c r="A239" s="32" t="str">
        <f>LEFT(ID)</f>
        <v>O</v>
      </c>
      <c r="B239" s="33">
        <f t="shared" si="24"/>
        <v>0</v>
      </c>
      <c r="C239" s="33">
        <f t="shared" si="25"/>
        <v>29</v>
      </c>
      <c r="D239" s="9" t="s">
        <v>229</v>
      </c>
      <c r="E239" s="9" t="s">
        <v>230</v>
      </c>
      <c r="F239" s="9" t="s">
        <v>221</v>
      </c>
      <c r="G239" s="9" t="s">
        <v>222</v>
      </c>
      <c r="H239" s="9" t="s">
        <v>223</v>
      </c>
      <c r="I239" s="9" t="s">
        <v>224</v>
      </c>
      <c r="J239" s="34">
        <v>2.67</v>
      </c>
      <c r="K239" s="35">
        <v>6.9</v>
      </c>
      <c r="L239" s="35">
        <v>4.03</v>
      </c>
      <c r="M239" s="35">
        <v>2.5</v>
      </c>
      <c r="N239" s="9" t="s">
        <v>103</v>
      </c>
      <c r="O239" s="9" t="s">
        <v>104</v>
      </c>
      <c r="P239" s="9" t="s">
        <v>228</v>
      </c>
      <c r="Q239" s="34">
        <v>1.86</v>
      </c>
      <c r="R239" s="34">
        <v>0</v>
      </c>
      <c r="S239" s="36">
        <f t="shared" si="26"/>
        <v>15.39</v>
      </c>
      <c r="T239" s="37">
        <f t="shared" si="27"/>
        <v>6.6749999999999998</v>
      </c>
      <c r="U239" s="38">
        <f t="shared" si="28"/>
        <v>0.32040000000000002</v>
      </c>
      <c r="V239" s="9" t="str" cm="1">
        <f t="array" ref="V239">_xlfn.XLOOKUP(HsgLista[[#This Row],[Helyiség kategória kód]], _KatKódok, Hasznos_e)</f>
        <v>Egyéb</v>
      </c>
      <c r="W239" s="55" t="str">
        <f t="shared" si="29"/>
        <v>200-as rúd</v>
      </c>
      <c r="X239" s="103">
        <f t="shared" si="30"/>
        <v>1.5300000000000002</v>
      </c>
      <c r="Y239" s="9" t="str" cm="1">
        <f t="array" ref="Y239">_xlfn.XLOOKUP(_xlfn.SINGLE(Burkolattípus), lábazat!$A$3:$A$17, _xlfn.XLOOKUP(_xlfn.SINGLE(Falburkolattípus), lábazat!$C$1:$U$1, lábazat!$C$3:$U$17))</f>
        <v>nincs</v>
      </c>
      <c r="Z239" s="9"/>
      <c r="AA239" s="20"/>
      <c r="AB239" s="39"/>
      <c r="AE239" s="9"/>
      <c r="AF239" s="9"/>
    </row>
    <row r="240" spans="1:32">
      <c r="A240" s="32" t="str">
        <f>LEFT(ID)</f>
        <v>O</v>
      </c>
      <c r="B240" s="33">
        <f t="shared" si="24"/>
        <v>0</v>
      </c>
      <c r="C240" s="33">
        <f t="shared" si="25"/>
        <v>30</v>
      </c>
      <c r="D240" s="9" t="s">
        <v>231</v>
      </c>
      <c r="E240" s="9" t="s">
        <v>232</v>
      </c>
      <c r="F240" s="9" t="s">
        <v>221</v>
      </c>
      <c r="G240" s="9" t="s">
        <v>222</v>
      </c>
      <c r="H240" s="9" t="s">
        <v>223</v>
      </c>
      <c r="I240" s="9" t="s">
        <v>224</v>
      </c>
      <c r="J240" s="34">
        <v>1.49</v>
      </c>
      <c r="K240" s="35">
        <v>5.2</v>
      </c>
      <c r="L240" s="35">
        <v>4.03</v>
      </c>
      <c r="M240" s="35">
        <v>2.5</v>
      </c>
      <c r="N240" s="9" t="s">
        <v>103</v>
      </c>
      <c r="O240" s="9" t="s">
        <v>104</v>
      </c>
      <c r="P240" s="9" t="s">
        <v>228</v>
      </c>
      <c r="Q240" s="34">
        <v>1.59</v>
      </c>
      <c r="R240" s="34">
        <v>0</v>
      </c>
      <c r="S240" s="36">
        <f t="shared" si="26"/>
        <v>11.41</v>
      </c>
      <c r="T240" s="37">
        <f t="shared" si="27"/>
        <v>3.7250000000000001</v>
      </c>
      <c r="U240" s="38">
        <f t="shared" si="28"/>
        <v>0.17879999999999999</v>
      </c>
      <c r="V240" s="9" t="str" cm="1">
        <f t="array" ref="V240">_xlfn.XLOOKUP(HsgLista[[#This Row],[Helyiség kategória kód]], _KatKódok, Hasznos_e)</f>
        <v>Egyéb</v>
      </c>
      <c r="W240" s="55" t="str">
        <f t="shared" si="29"/>
        <v>200-as rúd</v>
      </c>
      <c r="X240" s="103">
        <f t="shared" si="30"/>
        <v>1.5300000000000002</v>
      </c>
      <c r="Y240" s="9" t="str" cm="1">
        <f t="array" ref="Y240">_xlfn.XLOOKUP(_xlfn.SINGLE(Burkolattípus), lábazat!$A$3:$A$17, _xlfn.XLOOKUP(_xlfn.SINGLE(Falburkolattípus), lábazat!$C$1:$U$1, lábazat!$C$3:$U$17))</f>
        <v>nincs</v>
      </c>
      <c r="Z240" s="9"/>
      <c r="AA240" s="20"/>
      <c r="AB240" s="39"/>
      <c r="AE240" s="9"/>
      <c r="AF240" s="9"/>
    </row>
    <row r="241" spans="1:32">
      <c r="A241" s="32" t="str">
        <f>LEFT(ID)</f>
        <v>O</v>
      </c>
      <c r="B241" s="33">
        <f t="shared" si="24"/>
        <v>0</v>
      </c>
      <c r="C241" s="33">
        <f t="shared" si="25"/>
        <v>31</v>
      </c>
      <c r="D241" s="9" t="s">
        <v>233</v>
      </c>
      <c r="E241" s="9" t="s">
        <v>234</v>
      </c>
      <c r="F241" s="9" t="s">
        <v>221</v>
      </c>
      <c r="G241" s="9" t="s">
        <v>222</v>
      </c>
      <c r="H241" s="9" t="s">
        <v>223</v>
      </c>
      <c r="I241" s="9" t="s">
        <v>224</v>
      </c>
      <c r="J241" s="34">
        <v>2.38</v>
      </c>
      <c r="K241" s="35">
        <v>6.23</v>
      </c>
      <c r="L241" s="35">
        <v>4.03</v>
      </c>
      <c r="M241" s="35">
        <v>2.5</v>
      </c>
      <c r="N241" s="9" t="s">
        <v>103</v>
      </c>
      <c r="O241" s="9" t="s">
        <v>104</v>
      </c>
      <c r="P241" s="9" t="s">
        <v>228</v>
      </c>
      <c r="Q241" s="34">
        <v>5.05</v>
      </c>
      <c r="R241" s="34">
        <v>0</v>
      </c>
      <c r="S241" s="36">
        <f t="shared" si="26"/>
        <v>10.525000000000002</v>
      </c>
      <c r="T241" s="37">
        <f t="shared" si="27"/>
        <v>5.9499999999999993</v>
      </c>
      <c r="U241" s="38">
        <f t="shared" si="28"/>
        <v>0.28559999999999997</v>
      </c>
      <c r="V241" s="9" t="str" cm="1">
        <f t="array" ref="V241">_xlfn.XLOOKUP(HsgLista[[#This Row],[Helyiség kategória kód]], _KatKódok, Hasznos_e)</f>
        <v>Egyéb</v>
      </c>
      <c r="W241" s="55" t="str">
        <f t="shared" si="29"/>
        <v>200-as rúd</v>
      </c>
      <c r="X241" s="103">
        <f t="shared" si="30"/>
        <v>1.5300000000000002</v>
      </c>
      <c r="Y241" s="9" t="str" cm="1">
        <f t="array" ref="Y241">_xlfn.XLOOKUP(_xlfn.SINGLE(Burkolattípus), lábazat!$A$3:$A$17, _xlfn.XLOOKUP(_xlfn.SINGLE(Falburkolattípus), lábazat!$C$1:$U$1, lábazat!$C$3:$U$17))</f>
        <v>nincs</v>
      </c>
      <c r="Z241" s="9"/>
      <c r="AA241" s="20"/>
      <c r="AB241" s="39"/>
      <c r="AE241" s="9"/>
      <c r="AF241" s="9"/>
    </row>
    <row r="242" spans="1:32">
      <c r="A242" s="32" t="str">
        <f>LEFT(ID)</f>
        <v>O</v>
      </c>
      <c r="B242" s="33">
        <f t="shared" si="24"/>
        <v>0</v>
      </c>
      <c r="C242" s="33">
        <f t="shared" si="25"/>
        <v>32</v>
      </c>
      <c r="D242" s="9" t="s">
        <v>235</v>
      </c>
      <c r="E242" s="9" t="s">
        <v>236</v>
      </c>
      <c r="F242" s="9" t="s">
        <v>221</v>
      </c>
      <c r="G242" s="9" t="s">
        <v>222</v>
      </c>
      <c r="H242" s="9" t="s">
        <v>223</v>
      </c>
      <c r="I242" s="9" t="s">
        <v>224</v>
      </c>
      <c r="J242" s="34">
        <v>2.97</v>
      </c>
      <c r="K242" s="35">
        <v>6.9</v>
      </c>
      <c r="L242" s="35">
        <v>4.03</v>
      </c>
      <c r="M242" s="35">
        <v>2.5</v>
      </c>
      <c r="N242" s="9" t="s">
        <v>103</v>
      </c>
      <c r="O242" s="9" t="s">
        <v>104</v>
      </c>
      <c r="P242" s="9" t="s">
        <v>228</v>
      </c>
      <c r="Q242" s="34">
        <v>3.19</v>
      </c>
      <c r="R242" s="34">
        <v>0</v>
      </c>
      <c r="S242" s="36">
        <f t="shared" si="26"/>
        <v>14.06</v>
      </c>
      <c r="T242" s="37">
        <f t="shared" si="27"/>
        <v>7.4250000000000007</v>
      </c>
      <c r="U242" s="38">
        <f t="shared" si="28"/>
        <v>0.35639999999999999</v>
      </c>
      <c r="V242" s="9" t="str" cm="1">
        <f t="array" ref="V242">_xlfn.XLOOKUP(HsgLista[[#This Row],[Helyiség kategória kód]], _KatKódok, Hasznos_e)</f>
        <v>Egyéb</v>
      </c>
      <c r="W242" s="55" t="str">
        <f t="shared" si="29"/>
        <v>200-as rúd</v>
      </c>
      <c r="X242" s="103">
        <f t="shared" si="30"/>
        <v>1.5300000000000002</v>
      </c>
      <c r="Y242" s="9" t="str" cm="1">
        <f t="array" ref="Y242">_xlfn.XLOOKUP(_xlfn.SINGLE(Burkolattípus), lábazat!$A$3:$A$17, _xlfn.XLOOKUP(_xlfn.SINGLE(Falburkolattípus), lábazat!$C$1:$U$1, lábazat!$C$3:$U$17))</f>
        <v>nincs</v>
      </c>
      <c r="Z242" s="9"/>
      <c r="AA242" s="20"/>
      <c r="AB242" s="39"/>
      <c r="AE242" s="9"/>
      <c r="AF242" s="9"/>
    </row>
    <row r="243" spans="1:32">
      <c r="A243" s="32" t="str">
        <f>LEFT(ID)</f>
        <v>O</v>
      </c>
      <c r="B243" s="33">
        <f t="shared" si="24"/>
        <v>0</v>
      </c>
      <c r="C243" s="33">
        <f t="shared" si="25"/>
        <v>33</v>
      </c>
      <c r="D243" s="9" t="s">
        <v>237</v>
      </c>
      <c r="E243" s="9" t="s">
        <v>238</v>
      </c>
      <c r="F243" s="9" t="s">
        <v>221</v>
      </c>
      <c r="G243" s="9" t="s">
        <v>222</v>
      </c>
      <c r="H243" s="9" t="s">
        <v>223</v>
      </c>
      <c r="I243" s="9" t="s">
        <v>224</v>
      </c>
      <c r="J243" s="34">
        <v>2.1</v>
      </c>
      <c r="K243" s="35">
        <v>5.9</v>
      </c>
      <c r="L243" s="35">
        <v>4.03</v>
      </c>
      <c r="M243" s="35">
        <v>2.5</v>
      </c>
      <c r="N243" s="9" t="s">
        <v>103</v>
      </c>
      <c r="O243" s="9" t="s">
        <v>108</v>
      </c>
      <c r="P243" s="9" t="s">
        <v>228</v>
      </c>
      <c r="Q243" s="34">
        <v>1.59</v>
      </c>
      <c r="R243" s="34">
        <v>0</v>
      </c>
      <c r="S243" s="36">
        <f t="shared" si="26"/>
        <v>13.16</v>
      </c>
      <c r="T243" s="37">
        <f t="shared" si="27"/>
        <v>5.25</v>
      </c>
      <c r="U243" s="38">
        <f t="shared" si="28"/>
        <v>0.252</v>
      </c>
      <c r="V243" s="9" t="str" cm="1">
        <f t="array" ref="V243">_xlfn.XLOOKUP(HsgLista[[#This Row],[Helyiség kategória kód]], _KatKódok, Hasznos_e)</f>
        <v>Egyéb</v>
      </c>
      <c r="W243" s="55" t="str">
        <f t="shared" si="29"/>
        <v>200-as rúd</v>
      </c>
      <c r="X243" s="103">
        <f t="shared" si="30"/>
        <v>1.5300000000000002</v>
      </c>
      <c r="Y243" s="9" t="str" cm="1">
        <f t="array" ref="Y243">_xlfn.XLOOKUP(_xlfn.SINGLE(Burkolattípus), lábazat!$A$3:$A$17, _xlfn.XLOOKUP(_xlfn.SINGLE(Falburkolattípus), lábazat!$C$1:$U$1, lábazat!$C$3:$U$17))</f>
        <v>nincs</v>
      </c>
      <c r="Z243" s="9"/>
      <c r="AA243" s="20"/>
      <c r="AB243" s="39"/>
      <c r="AE243" s="9"/>
      <c r="AF243" s="9"/>
    </row>
    <row r="244" spans="1:32">
      <c r="A244" s="32" t="str">
        <f>LEFT(ID)</f>
        <v>O</v>
      </c>
      <c r="B244" s="33">
        <f t="shared" si="24"/>
        <v>0</v>
      </c>
      <c r="C244" s="33">
        <f t="shared" si="25"/>
        <v>34</v>
      </c>
      <c r="D244" s="9" t="s">
        <v>239</v>
      </c>
      <c r="E244" s="9" t="s">
        <v>240</v>
      </c>
      <c r="F244" s="9" t="s">
        <v>75</v>
      </c>
      <c r="G244" s="9" t="s">
        <v>76</v>
      </c>
      <c r="H244" s="9" t="s">
        <v>87</v>
      </c>
      <c r="I244" s="9" t="s">
        <v>224</v>
      </c>
      <c r="J244" s="34">
        <v>204.43</v>
      </c>
      <c r="K244" s="35">
        <v>83.77</v>
      </c>
      <c r="L244" s="35">
        <v>4.03</v>
      </c>
      <c r="M244" s="35">
        <v>3.3</v>
      </c>
      <c r="N244" s="9" t="s">
        <v>50</v>
      </c>
      <c r="O244" s="9" t="s">
        <v>78</v>
      </c>
      <c r="P244" s="9" t="s">
        <v>99</v>
      </c>
      <c r="Q244" s="34">
        <v>41.36</v>
      </c>
      <c r="R244" s="34">
        <v>57.75</v>
      </c>
      <c r="S244" s="36">
        <f t="shared" si="26"/>
        <v>177.33099999999996</v>
      </c>
      <c r="T244" s="37">
        <f t="shared" si="27"/>
        <v>674.61900000000003</v>
      </c>
      <c r="U244" s="38">
        <f t="shared" si="28"/>
        <v>24.531599999999997</v>
      </c>
      <c r="V244" s="9" t="str" cm="1">
        <f t="array" ref="V244">_xlfn.XLOOKUP(HsgLista[[#This Row],[Helyiség kategória kód]], _KatKódok, Hasznos_e)</f>
        <v>Egyéb</v>
      </c>
      <c r="W244" s="55" t="str">
        <f t="shared" si="29"/>
        <v>100-as rúd</v>
      </c>
      <c r="X244" s="103">
        <f t="shared" si="30"/>
        <v>0.73000000000000043</v>
      </c>
      <c r="Y244" s="9" t="e" cm="1">
        <f t="array" ref="Y244">_xlfn.XLOOKUP(_xlfn.SINGLE(Burkolattípus), lábazat!$A$3:$A$17, _xlfn.XLOOKUP(_xlfn.SINGLE(Falburkolattípus), lábazat!$C$1:$U$1, lábazat!$C$3:$U$17))</f>
        <v>#N/A</v>
      </c>
      <c r="Z244" s="9"/>
      <c r="AA244" s="20"/>
      <c r="AB244" s="39"/>
      <c r="AE244" s="9"/>
      <c r="AF244" s="9"/>
    </row>
    <row r="245" spans="1:32">
      <c r="A245" s="32" t="str">
        <f>LEFT(ID)</f>
        <v>O</v>
      </c>
      <c r="B245" s="33">
        <f t="shared" si="24"/>
        <v>0</v>
      </c>
      <c r="C245" s="33">
        <f t="shared" si="25"/>
        <v>35</v>
      </c>
      <c r="D245" s="9" t="s">
        <v>241</v>
      </c>
      <c r="E245" s="9" t="s">
        <v>200</v>
      </c>
      <c r="F245" s="9" t="s">
        <v>75</v>
      </c>
      <c r="G245" s="9" t="s">
        <v>76</v>
      </c>
      <c r="H245" s="9" t="s">
        <v>71</v>
      </c>
      <c r="I245" s="9" t="s">
        <v>224</v>
      </c>
      <c r="J245" s="34">
        <v>3.18</v>
      </c>
      <c r="K245" s="35">
        <v>7.49</v>
      </c>
      <c r="L245" s="35">
        <v>4.03</v>
      </c>
      <c r="M245" s="35">
        <v>2.5</v>
      </c>
      <c r="N245" s="9" t="s">
        <v>103</v>
      </c>
      <c r="O245" s="9" t="s">
        <v>60</v>
      </c>
      <c r="P245" s="9" t="s">
        <v>105</v>
      </c>
      <c r="Q245" s="34">
        <v>2.13</v>
      </c>
      <c r="R245" s="34">
        <v>0</v>
      </c>
      <c r="S245" s="36">
        <f t="shared" si="26"/>
        <v>16.595000000000002</v>
      </c>
      <c r="T245" s="37">
        <f t="shared" si="27"/>
        <v>7.95</v>
      </c>
      <c r="U245" s="38">
        <f t="shared" si="28"/>
        <v>0.38160000000000005</v>
      </c>
      <c r="V245" s="9" t="str" cm="1">
        <f t="array" ref="V245">_xlfn.XLOOKUP(HsgLista[[#This Row],[Helyiség kategória kód]], _KatKódok, Hasznos_e)</f>
        <v>Egyéb</v>
      </c>
      <c r="W245" s="55" t="str">
        <f t="shared" si="29"/>
        <v>200-as rúd</v>
      </c>
      <c r="X245" s="103">
        <f t="shared" si="30"/>
        <v>1.5300000000000002</v>
      </c>
      <c r="Y245" s="9" t="str" cm="1">
        <f t="array" ref="Y245">_xlfn.XLOOKUP(_xlfn.SINGLE(Burkolattípus), lábazat!$A$3:$A$17, _xlfn.XLOOKUP(_xlfn.SINGLE(Falburkolattípus), lábazat!$C$1:$U$1, lábazat!$C$3:$U$17))</f>
        <v>nincs</v>
      </c>
      <c r="Z245" s="9"/>
      <c r="AA245" s="20"/>
      <c r="AB245" s="39"/>
      <c r="AE245" s="9"/>
      <c r="AF245" s="9"/>
    </row>
    <row r="246" spans="1:32">
      <c r="A246" s="32" t="str">
        <f>LEFT(ID)</f>
        <v>O</v>
      </c>
      <c r="B246" s="33">
        <f t="shared" si="24"/>
        <v>0</v>
      </c>
      <c r="C246" s="33">
        <f t="shared" si="25"/>
        <v>36</v>
      </c>
      <c r="D246" s="9" t="s">
        <v>242</v>
      </c>
      <c r="E246" s="9" t="s">
        <v>102</v>
      </c>
      <c r="F246" s="9" t="s">
        <v>75</v>
      </c>
      <c r="G246" s="9" t="s">
        <v>76</v>
      </c>
      <c r="H246" s="9" t="s">
        <v>71</v>
      </c>
      <c r="I246" s="9" t="s">
        <v>224</v>
      </c>
      <c r="J246" s="34">
        <v>3.03</v>
      </c>
      <c r="K246" s="35">
        <v>7.04</v>
      </c>
      <c r="L246" s="35">
        <v>4.03</v>
      </c>
      <c r="M246" s="35">
        <v>2.5</v>
      </c>
      <c r="N246" s="9" t="s">
        <v>103</v>
      </c>
      <c r="O246" s="9" t="s">
        <v>60</v>
      </c>
      <c r="P246" s="9" t="s">
        <v>105</v>
      </c>
      <c r="Q246" s="34">
        <v>3.72</v>
      </c>
      <c r="R246" s="34">
        <v>0</v>
      </c>
      <c r="S246" s="36">
        <f t="shared" si="26"/>
        <v>13.88</v>
      </c>
      <c r="T246" s="37">
        <f t="shared" si="27"/>
        <v>7.5749999999999993</v>
      </c>
      <c r="U246" s="38">
        <f t="shared" si="28"/>
        <v>0.36359999999999998</v>
      </c>
      <c r="V246" s="9" t="str" cm="1">
        <f t="array" ref="V246">_xlfn.XLOOKUP(HsgLista[[#This Row],[Helyiség kategória kód]], _KatKódok, Hasznos_e)</f>
        <v>Egyéb</v>
      </c>
      <c r="W246" s="55" t="str">
        <f t="shared" si="29"/>
        <v>200-as rúd</v>
      </c>
      <c r="X246" s="103">
        <f t="shared" si="30"/>
        <v>1.5300000000000002</v>
      </c>
      <c r="Y246" s="9" t="str" cm="1">
        <f t="array" ref="Y246">_xlfn.XLOOKUP(_xlfn.SINGLE(Burkolattípus), lábazat!$A$3:$A$17, _xlfn.XLOOKUP(_xlfn.SINGLE(Falburkolattípus), lábazat!$C$1:$U$1, lábazat!$C$3:$U$17))</f>
        <v>nincs</v>
      </c>
      <c r="Z246" s="9"/>
      <c r="AA246" s="20"/>
      <c r="AB246" s="39"/>
      <c r="AE246" s="9"/>
      <c r="AF246" s="9"/>
    </row>
    <row r="247" spans="1:32">
      <c r="A247" s="32" t="str">
        <f>LEFT(ID)</f>
        <v>O</v>
      </c>
      <c r="B247" s="33">
        <f t="shared" si="24"/>
        <v>0</v>
      </c>
      <c r="C247" s="33">
        <f t="shared" si="25"/>
        <v>37</v>
      </c>
      <c r="D247" s="9" t="s">
        <v>243</v>
      </c>
      <c r="E247" s="9" t="s">
        <v>109</v>
      </c>
      <c r="F247" s="9" t="s">
        <v>75</v>
      </c>
      <c r="G247" s="9" t="s">
        <v>76</v>
      </c>
      <c r="H247" s="9" t="s">
        <v>71</v>
      </c>
      <c r="I247" s="9" t="s">
        <v>224</v>
      </c>
      <c r="J247" s="34">
        <v>5.01</v>
      </c>
      <c r="K247" s="35">
        <v>10.81</v>
      </c>
      <c r="L247" s="35">
        <v>4.03</v>
      </c>
      <c r="M247" s="35">
        <v>2.5</v>
      </c>
      <c r="N247" s="9" t="s">
        <v>103</v>
      </c>
      <c r="O247" s="9" t="s">
        <v>60</v>
      </c>
      <c r="P247" s="9" t="s">
        <v>105</v>
      </c>
      <c r="Q247" s="34">
        <v>5.05</v>
      </c>
      <c r="R247" s="34">
        <v>0</v>
      </c>
      <c r="S247" s="36">
        <f t="shared" si="26"/>
        <v>21.975000000000001</v>
      </c>
      <c r="T247" s="37">
        <f t="shared" si="27"/>
        <v>12.524999999999999</v>
      </c>
      <c r="U247" s="38">
        <f t="shared" si="28"/>
        <v>0.60119999999999996</v>
      </c>
      <c r="V247" s="9" t="str" cm="1">
        <f t="array" ref="V247">_xlfn.XLOOKUP(HsgLista[[#This Row],[Helyiség kategória kód]], _KatKódok, Hasznos_e)</f>
        <v>Egyéb</v>
      </c>
      <c r="W247" s="55" t="str">
        <f t="shared" si="29"/>
        <v>200-as rúd</v>
      </c>
      <c r="X247" s="103">
        <f t="shared" si="30"/>
        <v>1.5300000000000002</v>
      </c>
      <c r="Y247" s="9" t="str" cm="1">
        <f t="array" ref="Y247">_xlfn.XLOOKUP(_xlfn.SINGLE(Burkolattípus), lábazat!$A$3:$A$17, _xlfn.XLOOKUP(_xlfn.SINGLE(Falburkolattípus), lábazat!$C$1:$U$1, lábazat!$C$3:$U$17))</f>
        <v>nincs</v>
      </c>
      <c r="Z247" s="9"/>
      <c r="AA247" s="20"/>
      <c r="AB247" s="39"/>
      <c r="AE247" s="9"/>
      <c r="AF247" s="9"/>
    </row>
    <row r="248" spans="1:32">
      <c r="A248" s="32" t="str">
        <f>LEFT(ID)</f>
        <v>O</v>
      </c>
      <c r="B248" s="33">
        <f t="shared" si="24"/>
        <v>0</v>
      </c>
      <c r="C248" s="33">
        <f t="shared" si="25"/>
        <v>38</v>
      </c>
      <c r="D248" s="9" t="s">
        <v>244</v>
      </c>
      <c r="E248" s="9" t="s">
        <v>109</v>
      </c>
      <c r="F248" s="9" t="s">
        <v>75</v>
      </c>
      <c r="G248" s="9" t="s">
        <v>76</v>
      </c>
      <c r="H248" s="9" t="s">
        <v>71</v>
      </c>
      <c r="I248" s="9" t="s">
        <v>224</v>
      </c>
      <c r="J248" s="34">
        <v>0.95</v>
      </c>
      <c r="K248" s="35">
        <v>4.09</v>
      </c>
      <c r="L248" s="35">
        <v>4.03</v>
      </c>
      <c r="M248" s="35">
        <v>2.5</v>
      </c>
      <c r="N248" s="9" t="s">
        <v>103</v>
      </c>
      <c r="O248" s="9" t="s">
        <v>60</v>
      </c>
      <c r="P248" s="9" t="s">
        <v>196</v>
      </c>
      <c r="Q248" s="34">
        <v>1.59</v>
      </c>
      <c r="R248" s="34">
        <v>0</v>
      </c>
      <c r="S248" s="36">
        <f t="shared" si="26"/>
        <v>8.6349999999999998</v>
      </c>
      <c r="T248" s="37">
        <f t="shared" si="27"/>
        <v>2.375</v>
      </c>
      <c r="U248" s="38">
        <f t="shared" si="28"/>
        <v>0.11399999999999999</v>
      </c>
      <c r="V248" s="9" t="str" cm="1">
        <f t="array" ref="V248">_xlfn.XLOOKUP(HsgLista[[#This Row],[Helyiség kategória kód]], _KatKódok, Hasznos_e)</f>
        <v>Egyéb</v>
      </c>
      <c r="W248" s="55" t="str">
        <f t="shared" si="29"/>
        <v>200-as rúd</v>
      </c>
      <c r="X248" s="103">
        <f t="shared" si="30"/>
        <v>1.5300000000000002</v>
      </c>
      <c r="Y248" s="9" t="str" cm="1">
        <f t="array" ref="Y248">_xlfn.XLOOKUP(_xlfn.SINGLE(Burkolattípus), lábazat!$A$3:$A$17, _xlfn.XLOOKUP(_xlfn.SINGLE(Falburkolattípus), lábazat!$C$1:$U$1, lábazat!$C$3:$U$17))</f>
        <v>nincs</v>
      </c>
      <c r="Z248" s="9"/>
      <c r="AA248" s="20"/>
      <c r="AB248" s="39"/>
      <c r="AE248" s="9"/>
      <c r="AF248" s="9"/>
    </row>
    <row r="249" spans="1:32">
      <c r="A249" s="32" t="str">
        <f>LEFT(ID)</f>
        <v>O</v>
      </c>
      <c r="B249" s="33">
        <f t="shared" si="24"/>
        <v>0</v>
      </c>
      <c r="C249" s="33">
        <f t="shared" si="25"/>
        <v>39</v>
      </c>
      <c r="D249" s="9" t="s">
        <v>245</v>
      </c>
      <c r="E249" s="9" t="s">
        <v>109</v>
      </c>
      <c r="F249" s="9" t="s">
        <v>75</v>
      </c>
      <c r="G249" s="9" t="s">
        <v>76</v>
      </c>
      <c r="H249" s="9" t="s">
        <v>71</v>
      </c>
      <c r="I249" s="9" t="s">
        <v>224</v>
      </c>
      <c r="J249" s="34">
        <v>1</v>
      </c>
      <c r="K249" s="35">
        <v>4.03</v>
      </c>
      <c r="L249" s="35">
        <v>4.03</v>
      </c>
      <c r="M249" s="35">
        <v>2.5</v>
      </c>
      <c r="N249" s="9" t="s">
        <v>103</v>
      </c>
      <c r="O249" s="9" t="s">
        <v>60</v>
      </c>
      <c r="P249" s="9" t="s">
        <v>105</v>
      </c>
      <c r="Q249" s="34">
        <v>1.59</v>
      </c>
      <c r="R249" s="34">
        <v>0</v>
      </c>
      <c r="S249" s="36">
        <f t="shared" si="26"/>
        <v>8.4850000000000012</v>
      </c>
      <c r="T249" s="37">
        <f t="shared" si="27"/>
        <v>2.5</v>
      </c>
      <c r="U249" s="38">
        <f t="shared" si="28"/>
        <v>0.12</v>
      </c>
      <c r="V249" s="9" t="str" cm="1">
        <f t="array" ref="V249">_xlfn.XLOOKUP(HsgLista[[#This Row],[Helyiség kategória kód]], _KatKódok, Hasznos_e)</f>
        <v>Egyéb</v>
      </c>
      <c r="W249" s="55" t="str">
        <f t="shared" si="29"/>
        <v>200-as rúd</v>
      </c>
      <c r="X249" s="103">
        <f t="shared" si="30"/>
        <v>1.5300000000000002</v>
      </c>
      <c r="Y249" s="9" t="str" cm="1">
        <f t="array" ref="Y249">_xlfn.XLOOKUP(_xlfn.SINGLE(Burkolattípus), lábazat!$A$3:$A$17, _xlfn.XLOOKUP(_xlfn.SINGLE(Falburkolattípus), lábazat!$C$1:$U$1, lábazat!$C$3:$U$17))</f>
        <v>nincs</v>
      </c>
      <c r="Z249" s="9"/>
      <c r="AA249" s="20"/>
      <c r="AB249" s="39"/>
      <c r="AE249" s="9"/>
      <c r="AF249" s="9"/>
    </row>
    <row r="250" spans="1:32">
      <c r="A250" s="32" t="str">
        <f>LEFT(ID)</f>
        <v>O</v>
      </c>
      <c r="B250" s="33">
        <f t="shared" si="24"/>
        <v>0</v>
      </c>
      <c r="C250" s="33">
        <f t="shared" si="25"/>
        <v>40</v>
      </c>
      <c r="D250" s="9" t="s">
        <v>246</v>
      </c>
      <c r="E250" s="9" t="s">
        <v>111</v>
      </c>
      <c r="F250" s="9" t="s">
        <v>75</v>
      </c>
      <c r="G250" s="9" t="s">
        <v>76</v>
      </c>
      <c r="H250" s="9" t="s">
        <v>71</v>
      </c>
      <c r="I250" s="9" t="s">
        <v>224</v>
      </c>
      <c r="J250" s="34">
        <v>3.03</v>
      </c>
      <c r="K250" s="35">
        <v>7.03</v>
      </c>
      <c r="L250" s="35">
        <v>4.03</v>
      </c>
      <c r="M250" s="35">
        <v>2.5</v>
      </c>
      <c r="N250" s="9" t="s">
        <v>103</v>
      </c>
      <c r="O250" s="9" t="s">
        <v>60</v>
      </c>
      <c r="P250" s="9" t="s">
        <v>105</v>
      </c>
      <c r="Q250" s="34">
        <v>3.72</v>
      </c>
      <c r="R250" s="34">
        <v>0</v>
      </c>
      <c r="S250" s="36">
        <f t="shared" si="26"/>
        <v>13.854999999999999</v>
      </c>
      <c r="T250" s="37">
        <f t="shared" si="27"/>
        <v>7.5749999999999993</v>
      </c>
      <c r="U250" s="38">
        <f t="shared" si="28"/>
        <v>0.36359999999999998</v>
      </c>
      <c r="V250" s="9" t="str" cm="1">
        <f t="array" ref="V250">_xlfn.XLOOKUP(HsgLista[[#This Row],[Helyiség kategória kód]], _KatKódok, Hasznos_e)</f>
        <v>Egyéb</v>
      </c>
      <c r="W250" s="55" t="str">
        <f t="shared" si="29"/>
        <v>200-as rúd</v>
      </c>
      <c r="X250" s="103">
        <f t="shared" si="30"/>
        <v>1.5300000000000002</v>
      </c>
      <c r="Y250" s="9" t="str" cm="1">
        <f t="array" ref="Y250">_xlfn.XLOOKUP(_xlfn.SINGLE(Burkolattípus), lábazat!$A$3:$A$17, _xlfn.XLOOKUP(_xlfn.SINGLE(Falburkolattípus), lábazat!$C$1:$U$1, lábazat!$C$3:$U$17))</f>
        <v>nincs</v>
      </c>
      <c r="Z250" s="9"/>
      <c r="AA250" s="20"/>
      <c r="AB250" s="39"/>
      <c r="AE250" s="9"/>
      <c r="AF250" s="9"/>
    </row>
    <row r="251" spans="1:32">
      <c r="A251" s="32" t="str">
        <f>LEFT(ID)</f>
        <v>O</v>
      </c>
      <c r="B251" s="33">
        <f t="shared" si="24"/>
        <v>0</v>
      </c>
      <c r="C251" s="33">
        <f t="shared" si="25"/>
        <v>41</v>
      </c>
      <c r="D251" s="9" t="s">
        <v>247</v>
      </c>
      <c r="E251" s="9" t="s">
        <v>112</v>
      </c>
      <c r="F251" s="9" t="s">
        <v>75</v>
      </c>
      <c r="G251" s="9" t="s">
        <v>76</v>
      </c>
      <c r="H251" s="9" t="s">
        <v>71</v>
      </c>
      <c r="I251" s="9" t="s">
        <v>224</v>
      </c>
      <c r="J251" s="34">
        <v>3.98</v>
      </c>
      <c r="K251" s="35">
        <v>9.68</v>
      </c>
      <c r="L251" s="35">
        <v>4.03</v>
      </c>
      <c r="M251" s="35">
        <v>2.5</v>
      </c>
      <c r="N251" s="9" t="s">
        <v>103</v>
      </c>
      <c r="O251" s="9" t="s">
        <v>60</v>
      </c>
      <c r="P251" s="9" t="s">
        <v>105</v>
      </c>
      <c r="Q251" s="34">
        <v>8.23</v>
      </c>
      <c r="R251" s="34">
        <v>0</v>
      </c>
      <c r="S251" s="36">
        <f t="shared" si="26"/>
        <v>15.969999999999999</v>
      </c>
      <c r="T251" s="37">
        <f t="shared" si="27"/>
        <v>9.9499999999999993</v>
      </c>
      <c r="U251" s="38">
        <f t="shared" si="28"/>
        <v>0.47759999999999997</v>
      </c>
      <c r="V251" s="9" t="str" cm="1">
        <f t="array" ref="V251">_xlfn.XLOOKUP(HsgLista[[#This Row],[Helyiség kategória kód]], _KatKódok, Hasznos_e)</f>
        <v>Egyéb</v>
      </c>
      <c r="W251" s="55" t="str">
        <f t="shared" si="29"/>
        <v>200-as rúd</v>
      </c>
      <c r="X251" s="103">
        <f t="shared" si="30"/>
        <v>1.5300000000000002</v>
      </c>
      <c r="Y251" s="9" t="str" cm="1">
        <f t="array" ref="Y251">_xlfn.XLOOKUP(_xlfn.SINGLE(Burkolattípus), lábazat!$A$3:$A$17, _xlfn.XLOOKUP(_xlfn.SINGLE(Falburkolattípus), lábazat!$C$1:$U$1, lábazat!$C$3:$U$17))</f>
        <v>nincs</v>
      </c>
      <c r="Z251" s="9"/>
      <c r="AA251" s="20"/>
      <c r="AB251" s="39"/>
      <c r="AE251" s="9"/>
      <c r="AF251" s="9"/>
    </row>
    <row r="252" spans="1:32">
      <c r="A252" s="32" t="str">
        <f>LEFT(ID)</f>
        <v>O</v>
      </c>
      <c r="B252" s="33">
        <f t="shared" si="24"/>
        <v>0</v>
      </c>
      <c r="C252" s="33">
        <f t="shared" si="25"/>
        <v>42</v>
      </c>
      <c r="D252" s="9" t="s">
        <v>248</v>
      </c>
      <c r="E252" s="9" t="s">
        <v>112</v>
      </c>
      <c r="F252" s="9" t="s">
        <v>75</v>
      </c>
      <c r="G252" s="9" t="s">
        <v>76</v>
      </c>
      <c r="H252" s="9" t="s">
        <v>71</v>
      </c>
      <c r="I252" s="9" t="s">
        <v>224</v>
      </c>
      <c r="J252" s="34">
        <v>0.95</v>
      </c>
      <c r="K252" s="35">
        <v>3.92</v>
      </c>
      <c r="L252" s="35">
        <v>4.03</v>
      </c>
      <c r="M252" s="35">
        <v>2.5</v>
      </c>
      <c r="N252" s="9" t="s">
        <v>103</v>
      </c>
      <c r="O252" s="9" t="s">
        <v>60</v>
      </c>
      <c r="P252" s="9" t="s">
        <v>105</v>
      </c>
      <c r="Q252" s="34">
        <v>1.59</v>
      </c>
      <c r="R252" s="34">
        <v>0</v>
      </c>
      <c r="S252" s="36">
        <f t="shared" si="26"/>
        <v>8.2100000000000009</v>
      </c>
      <c r="T252" s="37">
        <f t="shared" si="27"/>
        <v>2.375</v>
      </c>
      <c r="U252" s="38">
        <f t="shared" si="28"/>
        <v>0.11399999999999999</v>
      </c>
      <c r="V252" s="9" t="str" cm="1">
        <f t="array" ref="V252">_xlfn.XLOOKUP(HsgLista[[#This Row],[Helyiség kategória kód]], _KatKódok, Hasznos_e)</f>
        <v>Egyéb</v>
      </c>
      <c r="W252" s="55" t="str">
        <f t="shared" si="29"/>
        <v>200-as rúd</v>
      </c>
      <c r="X252" s="103">
        <f t="shared" si="30"/>
        <v>1.5300000000000002</v>
      </c>
      <c r="Y252" s="9" t="str" cm="1">
        <f t="array" ref="Y252">_xlfn.XLOOKUP(_xlfn.SINGLE(Burkolattípus), lábazat!$A$3:$A$17, _xlfn.XLOOKUP(_xlfn.SINGLE(Falburkolattípus), lábazat!$C$1:$U$1, lábazat!$C$3:$U$17))</f>
        <v>nincs</v>
      </c>
      <c r="Z252" s="9"/>
      <c r="AA252" s="20"/>
      <c r="AB252" s="39"/>
      <c r="AE252" s="9"/>
      <c r="AF252" s="9"/>
    </row>
    <row r="253" spans="1:32">
      <c r="A253" s="32" t="str">
        <f>LEFT(ID)</f>
        <v>O</v>
      </c>
      <c r="B253" s="33">
        <f t="shared" si="24"/>
        <v>0</v>
      </c>
      <c r="C253" s="33">
        <f t="shared" si="25"/>
        <v>43</v>
      </c>
      <c r="D253" s="9" t="s">
        <v>249</v>
      </c>
      <c r="E253" s="9" t="s">
        <v>112</v>
      </c>
      <c r="F253" s="9" t="s">
        <v>75</v>
      </c>
      <c r="G253" s="9" t="s">
        <v>76</v>
      </c>
      <c r="H253" s="9" t="s">
        <v>71</v>
      </c>
      <c r="I253" s="9" t="s">
        <v>224</v>
      </c>
      <c r="J253" s="34">
        <v>0.95</v>
      </c>
      <c r="K253" s="35">
        <v>3.92</v>
      </c>
      <c r="L253" s="35">
        <v>4.03</v>
      </c>
      <c r="M253" s="35">
        <v>2.5</v>
      </c>
      <c r="N253" s="9" t="s">
        <v>103</v>
      </c>
      <c r="O253" s="9" t="s">
        <v>60</v>
      </c>
      <c r="P253" s="9" t="s">
        <v>105</v>
      </c>
      <c r="Q253" s="34">
        <v>1.59</v>
      </c>
      <c r="R253" s="34">
        <v>0</v>
      </c>
      <c r="S253" s="36">
        <f t="shared" si="26"/>
        <v>8.2100000000000009</v>
      </c>
      <c r="T253" s="37">
        <f t="shared" si="27"/>
        <v>2.375</v>
      </c>
      <c r="U253" s="38">
        <f t="shared" si="28"/>
        <v>0.11399999999999999</v>
      </c>
      <c r="V253" s="9" t="str" cm="1">
        <f t="array" ref="V253">_xlfn.XLOOKUP(HsgLista[[#This Row],[Helyiség kategória kód]], _KatKódok, Hasznos_e)</f>
        <v>Egyéb</v>
      </c>
      <c r="W253" s="55" t="str">
        <f t="shared" si="29"/>
        <v>200-as rúd</v>
      </c>
      <c r="X253" s="103">
        <f t="shared" si="30"/>
        <v>1.5300000000000002</v>
      </c>
      <c r="Y253" s="9" t="str" cm="1">
        <f t="array" ref="Y253">_xlfn.XLOOKUP(_xlfn.SINGLE(Burkolattípus), lábazat!$A$3:$A$17, _xlfn.XLOOKUP(_xlfn.SINGLE(Falburkolattípus), lábazat!$C$1:$U$1, lábazat!$C$3:$U$17))</f>
        <v>nincs</v>
      </c>
      <c r="Z253" s="9"/>
      <c r="AA253" s="20"/>
      <c r="AB253" s="39"/>
      <c r="AE253" s="9"/>
      <c r="AF253" s="9"/>
    </row>
    <row r="254" spans="1:32">
      <c r="A254" s="32" t="str">
        <f>LEFT(ID)</f>
        <v>O</v>
      </c>
      <c r="B254" s="33">
        <f t="shared" si="24"/>
        <v>0</v>
      </c>
      <c r="C254" s="33">
        <f t="shared" si="25"/>
        <v>44</v>
      </c>
      <c r="D254" s="9" t="s">
        <v>250</v>
      </c>
      <c r="E254" s="9" t="s">
        <v>112</v>
      </c>
      <c r="F254" s="9" t="s">
        <v>75</v>
      </c>
      <c r="G254" s="9" t="s">
        <v>76</v>
      </c>
      <c r="H254" s="9" t="s">
        <v>71</v>
      </c>
      <c r="I254" s="9" t="s">
        <v>224</v>
      </c>
      <c r="J254" s="34">
        <v>0.95</v>
      </c>
      <c r="K254" s="35">
        <v>3.92</v>
      </c>
      <c r="L254" s="35">
        <v>4.03</v>
      </c>
      <c r="M254" s="35">
        <v>2.5</v>
      </c>
      <c r="N254" s="9" t="s">
        <v>103</v>
      </c>
      <c r="O254" s="9" t="s">
        <v>60</v>
      </c>
      <c r="P254" s="9" t="s">
        <v>105</v>
      </c>
      <c r="Q254" s="34">
        <v>1.59</v>
      </c>
      <c r="R254" s="34">
        <v>0</v>
      </c>
      <c r="S254" s="36">
        <f t="shared" si="26"/>
        <v>8.2100000000000009</v>
      </c>
      <c r="T254" s="37">
        <f t="shared" si="27"/>
        <v>2.375</v>
      </c>
      <c r="U254" s="38">
        <f t="shared" si="28"/>
        <v>0.11399999999999999</v>
      </c>
      <c r="V254" s="9" t="str" cm="1">
        <f t="array" ref="V254">_xlfn.XLOOKUP(HsgLista[[#This Row],[Helyiség kategória kód]], _KatKódok, Hasznos_e)</f>
        <v>Egyéb</v>
      </c>
      <c r="W254" s="55" t="str">
        <f t="shared" si="29"/>
        <v>200-as rúd</v>
      </c>
      <c r="X254" s="103">
        <f t="shared" si="30"/>
        <v>1.5300000000000002</v>
      </c>
      <c r="Y254" s="9" t="str" cm="1">
        <f t="array" ref="Y254">_xlfn.XLOOKUP(_xlfn.SINGLE(Burkolattípus), lábazat!$A$3:$A$17, _xlfn.XLOOKUP(_xlfn.SINGLE(Falburkolattípus), lábazat!$C$1:$U$1, lábazat!$C$3:$U$17))</f>
        <v>nincs</v>
      </c>
      <c r="Z254" s="9"/>
      <c r="AA254" s="20"/>
      <c r="AB254" s="39"/>
      <c r="AE254" s="9"/>
      <c r="AF254" s="9"/>
    </row>
    <row r="255" spans="1:32">
      <c r="A255" s="32" t="str">
        <f>LEFT(ID)</f>
        <v>O</v>
      </c>
      <c r="B255" s="33">
        <f t="shared" si="24"/>
        <v>0</v>
      </c>
      <c r="C255" s="33">
        <f t="shared" si="25"/>
        <v>45</v>
      </c>
      <c r="D255" s="9" t="s">
        <v>251</v>
      </c>
      <c r="E255" s="9" t="s">
        <v>112</v>
      </c>
      <c r="F255" s="9" t="s">
        <v>75</v>
      </c>
      <c r="G255" s="9" t="s">
        <v>76</v>
      </c>
      <c r="H255" s="9" t="s">
        <v>71</v>
      </c>
      <c r="I255" s="9" t="s">
        <v>224</v>
      </c>
      <c r="J255" s="34">
        <v>1</v>
      </c>
      <c r="K255" s="35">
        <v>4.03</v>
      </c>
      <c r="L255" s="35">
        <v>4.03</v>
      </c>
      <c r="M255" s="35">
        <v>2.5</v>
      </c>
      <c r="N255" s="9" t="s">
        <v>103</v>
      </c>
      <c r="O255" s="9" t="s">
        <v>60</v>
      </c>
      <c r="P255" s="9" t="s">
        <v>105</v>
      </c>
      <c r="Q255" s="34">
        <v>1.59</v>
      </c>
      <c r="R255" s="34">
        <v>0</v>
      </c>
      <c r="S255" s="36">
        <f t="shared" si="26"/>
        <v>8.4850000000000012</v>
      </c>
      <c r="T255" s="37">
        <f t="shared" si="27"/>
        <v>2.5</v>
      </c>
      <c r="U255" s="38">
        <f t="shared" si="28"/>
        <v>0.12</v>
      </c>
      <c r="V255" s="9" t="str" cm="1">
        <f t="array" ref="V255">_xlfn.XLOOKUP(HsgLista[[#This Row],[Helyiség kategória kód]], _KatKódok, Hasznos_e)</f>
        <v>Egyéb</v>
      </c>
      <c r="W255" s="55" t="str">
        <f t="shared" si="29"/>
        <v>200-as rúd</v>
      </c>
      <c r="X255" s="103">
        <f t="shared" si="30"/>
        <v>1.5300000000000002</v>
      </c>
      <c r="Y255" s="9" t="str" cm="1">
        <f t="array" ref="Y255">_xlfn.XLOOKUP(_xlfn.SINGLE(Burkolattípus), lábazat!$A$3:$A$17, _xlfn.XLOOKUP(_xlfn.SINGLE(Falburkolattípus), lábazat!$C$1:$U$1, lábazat!$C$3:$U$17))</f>
        <v>nincs</v>
      </c>
      <c r="Z255" s="9"/>
      <c r="AA255" s="20"/>
      <c r="AB255" s="39"/>
      <c r="AE255" s="9"/>
      <c r="AF255" s="9"/>
    </row>
    <row r="256" spans="1:32">
      <c r="A256" s="32" t="str">
        <f>LEFT(ID)</f>
        <v>K</v>
      </c>
      <c r="B256" s="33">
        <f t="shared" si="24"/>
        <v>1</v>
      </c>
      <c r="C256" s="33">
        <f t="shared" si="25"/>
        <v>9</v>
      </c>
      <c r="D256" s="9" t="s">
        <v>252</v>
      </c>
      <c r="E256" s="9" t="s">
        <v>253</v>
      </c>
      <c r="F256" s="9" t="s">
        <v>27</v>
      </c>
      <c r="G256" s="9" t="s">
        <v>28</v>
      </c>
      <c r="H256" s="9" t="s">
        <v>45</v>
      </c>
      <c r="I256" s="9" t="s">
        <v>254</v>
      </c>
      <c r="J256" s="34">
        <v>383.08</v>
      </c>
      <c r="K256" s="35">
        <v>121.43</v>
      </c>
      <c r="L256" s="35">
        <v>3.01</v>
      </c>
      <c r="M256" s="35">
        <v>2.96</v>
      </c>
      <c r="N256" s="9" t="s">
        <v>22</v>
      </c>
      <c r="O256" s="9" t="s">
        <v>29</v>
      </c>
      <c r="P256" s="9" t="s">
        <v>24</v>
      </c>
      <c r="Q256" s="34">
        <v>5</v>
      </c>
      <c r="R256" s="34">
        <v>42.22</v>
      </c>
      <c r="S256" s="36">
        <f t="shared" si="26"/>
        <v>312.21280000000002</v>
      </c>
      <c r="T256" s="37">
        <f t="shared" si="27"/>
        <v>1133.9168</v>
      </c>
      <c r="U256" s="38">
        <f t="shared" si="28"/>
        <v>45.9696</v>
      </c>
      <c r="V256" s="9" t="str" cm="1">
        <f t="array" ref="V256">_xlfn.XLOOKUP(HsgLista[[#This Row],[Helyiség kategória kód]], _KatKódok, Hasznos_e)</f>
        <v>Hasznos</v>
      </c>
      <c r="W256" s="55" t="str">
        <f t="shared" si="29"/>
        <v>Nem kell</v>
      </c>
      <c r="X256" s="103">
        <f t="shared" si="30"/>
        <v>4.9999999999999822E-2</v>
      </c>
      <c r="Y256" s="9" t="str" cm="1">
        <f t="array" ref="Y256">_xlfn.XLOOKUP(_xlfn.SINGLE(Burkolattípus), lábazat!$A$3:$A$17, _xlfn.XLOOKUP(_xlfn.SINGLE(Falburkolattípus), lábazat!$C$1:$U$1, lábazat!$C$3:$U$17))</f>
        <v>SZP2</v>
      </c>
      <c r="Z256" s="9"/>
      <c r="AA256" s="20"/>
      <c r="AB256" s="39"/>
      <c r="AE256" s="9"/>
      <c r="AF256" s="9"/>
    </row>
    <row r="257" spans="1:32">
      <c r="A257" s="32" t="str">
        <f>LEFT(ID)</f>
        <v>K</v>
      </c>
      <c r="B257" s="33">
        <f t="shared" si="24"/>
        <v>2</v>
      </c>
      <c r="C257" s="33">
        <f t="shared" si="25"/>
        <v>5</v>
      </c>
      <c r="D257" s="9" t="s">
        <v>255</v>
      </c>
      <c r="E257" s="9" t="s">
        <v>256</v>
      </c>
      <c r="F257" s="9" t="s">
        <v>27</v>
      </c>
      <c r="G257" s="9" t="s">
        <v>28</v>
      </c>
      <c r="H257" s="9" t="s">
        <v>45</v>
      </c>
      <c r="I257" s="9" t="s">
        <v>254</v>
      </c>
      <c r="J257" s="34">
        <v>382.94</v>
      </c>
      <c r="K257" s="35">
        <v>124.21</v>
      </c>
      <c r="L257" s="35">
        <v>3.03</v>
      </c>
      <c r="M257" s="35">
        <v>2.98</v>
      </c>
      <c r="N257" s="9" t="s">
        <v>22</v>
      </c>
      <c r="O257" s="9" t="s">
        <v>29</v>
      </c>
      <c r="P257" s="9" t="s">
        <v>24</v>
      </c>
      <c r="Q257" s="34">
        <v>5</v>
      </c>
      <c r="R257" s="34">
        <v>29.36</v>
      </c>
      <c r="S257" s="36">
        <f t="shared" si="26"/>
        <v>335.78579999999994</v>
      </c>
      <c r="T257" s="37">
        <f t="shared" si="27"/>
        <v>1141.1612</v>
      </c>
      <c r="U257" s="38">
        <f t="shared" si="28"/>
        <v>45.952799999999996</v>
      </c>
      <c r="V257" s="9" t="str" cm="1">
        <f t="array" ref="V257">_xlfn.XLOOKUP(HsgLista[[#This Row],[Helyiség kategória kód]], _KatKódok, Hasznos_e)</f>
        <v>Hasznos</v>
      </c>
      <c r="W257" s="55" t="str">
        <f t="shared" si="29"/>
        <v>Nem kell</v>
      </c>
      <c r="X257" s="103">
        <f t="shared" si="30"/>
        <v>4.9999999999999822E-2</v>
      </c>
      <c r="Y257" s="9" t="str" cm="1">
        <f t="array" ref="Y257">_xlfn.XLOOKUP(_xlfn.SINGLE(Burkolattípus), lábazat!$A$3:$A$17, _xlfn.XLOOKUP(_xlfn.SINGLE(Falburkolattípus), lábazat!$C$1:$U$1, lábazat!$C$3:$U$17))</f>
        <v>SZP2</v>
      </c>
      <c r="Z257" s="9"/>
      <c r="AA257" s="20"/>
      <c r="AB257" s="39"/>
      <c r="AE257" s="9"/>
      <c r="AF257" s="9"/>
    </row>
    <row r="258" spans="1:32">
      <c r="A258" s="32" t="str">
        <f>LEFT(ID)</f>
        <v>K</v>
      </c>
      <c r="B258" s="33">
        <f t="shared" si="24"/>
        <v>3</v>
      </c>
      <c r="C258" s="33">
        <f t="shared" si="25"/>
        <v>2</v>
      </c>
      <c r="D258" s="9" t="s">
        <v>257</v>
      </c>
      <c r="E258" s="9" t="s">
        <v>258</v>
      </c>
      <c r="F258" s="9" t="s">
        <v>27</v>
      </c>
      <c r="G258" s="9" t="s">
        <v>28</v>
      </c>
      <c r="H258" s="9" t="s">
        <v>259</v>
      </c>
      <c r="I258" s="9" t="s">
        <v>254</v>
      </c>
      <c r="J258" s="34">
        <v>627.29</v>
      </c>
      <c r="K258" s="35">
        <v>199.36</v>
      </c>
      <c r="L258" s="35">
        <v>2.96</v>
      </c>
      <c r="M258" s="35">
        <v>2.92</v>
      </c>
      <c r="N258" s="9" t="s">
        <v>22</v>
      </c>
      <c r="O258" s="9" t="s">
        <v>29</v>
      </c>
      <c r="P258" s="9" t="s">
        <v>24</v>
      </c>
      <c r="Q258" s="34">
        <v>8.77</v>
      </c>
      <c r="R258" s="34">
        <v>19.97</v>
      </c>
      <c r="S258" s="36">
        <f t="shared" si="26"/>
        <v>553.39120000000003</v>
      </c>
      <c r="T258" s="37">
        <f t="shared" si="27"/>
        <v>1831.6867999999999</v>
      </c>
      <c r="U258" s="38">
        <f t="shared" si="28"/>
        <v>75.274799999999999</v>
      </c>
      <c r="V258" s="9" t="str" cm="1">
        <f t="array" ref="V258">_xlfn.XLOOKUP(HsgLista[[#This Row],[Helyiség kategória kód]], _KatKódok, Hasznos_e)</f>
        <v>Hasznos</v>
      </c>
      <c r="W258" s="55" t="str">
        <f t="shared" si="29"/>
        <v>Nem kell</v>
      </c>
      <c r="X258" s="103">
        <f t="shared" si="30"/>
        <v>4.0000000000000036E-2</v>
      </c>
      <c r="Y258" s="9" t="str" cm="1">
        <f t="array" ref="Y258">_xlfn.XLOOKUP(_xlfn.SINGLE(Burkolattípus), lábazat!$A$3:$A$17, _xlfn.XLOOKUP(_xlfn.SINGLE(Falburkolattípus), lábazat!$C$1:$U$1, lábazat!$C$3:$U$17))</f>
        <v>SZP2</v>
      </c>
      <c r="Z258" s="9"/>
      <c r="AA258" s="20"/>
      <c r="AB258" s="39"/>
      <c r="AE258" s="9"/>
      <c r="AF258" s="9"/>
    </row>
    <row r="259" spans="1:32">
      <c r="A259" s="32" t="str">
        <f>LEFT(ID)</f>
        <v>K</v>
      </c>
      <c r="B259" s="33">
        <f t="shared" si="24"/>
        <v>3</v>
      </c>
      <c r="C259" s="33">
        <f t="shared" si="25"/>
        <v>1</v>
      </c>
      <c r="D259" s="9" t="s">
        <v>260</v>
      </c>
      <c r="E259" s="9" t="s">
        <v>261</v>
      </c>
      <c r="F259" s="9" t="s">
        <v>262</v>
      </c>
      <c r="G259" s="9" t="s">
        <v>263</v>
      </c>
      <c r="H259" s="9" t="s">
        <v>264</v>
      </c>
      <c r="I259" s="9" t="s">
        <v>254</v>
      </c>
      <c r="J259" s="34">
        <v>46.17</v>
      </c>
      <c r="K259" s="35">
        <v>28.01</v>
      </c>
      <c r="L259" s="35">
        <v>2.96</v>
      </c>
      <c r="M259" s="35">
        <v>2.92</v>
      </c>
      <c r="N259" s="9" t="s">
        <v>22</v>
      </c>
      <c r="O259" s="9" t="s">
        <v>29</v>
      </c>
      <c r="P259" s="9" t="s">
        <v>24</v>
      </c>
      <c r="Q259" s="34">
        <v>2.13</v>
      </c>
      <c r="R259" s="34">
        <v>0</v>
      </c>
      <c r="S259" s="36">
        <f t="shared" si="26"/>
        <v>79.659200000000013</v>
      </c>
      <c r="T259" s="37">
        <f t="shared" si="27"/>
        <v>134.81640000000002</v>
      </c>
      <c r="U259" s="38">
        <f t="shared" si="28"/>
        <v>5.5404</v>
      </c>
      <c r="V259" s="9" t="str" cm="1">
        <f t="array" ref="V259">_xlfn.XLOOKUP(HsgLista[[#This Row],[Helyiség kategória kód]], _KatKódok, Hasznos_e)</f>
        <v>Hasznos</v>
      </c>
      <c r="W259" s="55" t="str">
        <f t="shared" si="29"/>
        <v>Nem kell</v>
      </c>
      <c r="X259" s="103">
        <f t="shared" si="30"/>
        <v>4.0000000000000036E-2</v>
      </c>
      <c r="Y259" s="9" t="str" cm="1">
        <f t="array" ref="Y259">_xlfn.XLOOKUP(_xlfn.SINGLE(Burkolattípus), lábazat!$A$3:$A$17, _xlfn.XLOOKUP(_xlfn.SINGLE(Falburkolattípus), lábazat!$C$1:$U$1, lábazat!$C$3:$U$17))</f>
        <v>SZP2</v>
      </c>
      <c r="Z259" s="9"/>
      <c r="AA259" s="20"/>
      <c r="AB259" s="39"/>
      <c r="AE259" s="9"/>
      <c r="AF259" s="9"/>
    </row>
    <row r="260" spans="1:32">
      <c r="A260" s="32" t="str">
        <f>LEFT(ID)</f>
        <v>K</v>
      </c>
      <c r="B260" s="33">
        <f t="shared" ref="B260:B323" si="31">MID(ID,3,2)+0</f>
        <v>4</v>
      </c>
      <c r="C260" s="33">
        <f t="shared" ref="C260:C323" si="32">RIGHT(ID,2)+0</f>
        <v>1</v>
      </c>
      <c r="D260" s="9" t="s">
        <v>265</v>
      </c>
      <c r="E260" s="9" t="s">
        <v>264</v>
      </c>
      <c r="F260" s="9" t="s">
        <v>262</v>
      </c>
      <c r="G260" s="9" t="s">
        <v>263</v>
      </c>
      <c r="H260" s="9" t="s">
        <v>264</v>
      </c>
      <c r="I260" s="9" t="s">
        <v>254</v>
      </c>
      <c r="J260" s="34">
        <v>154.57</v>
      </c>
      <c r="K260" s="35">
        <v>77.739999999999995</v>
      </c>
      <c r="L260" s="35">
        <v>2.99</v>
      </c>
      <c r="M260" s="35">
        <v>2.5</v>
      </c>
      <c r="N260" s="9" t="s">
        <v>266</v>
      </c>
      <c r="O260" s="9" t="s">
        <v>88</v>
      </c>
      <c r="P260" s="9" t="s">
        <v>51</v>
      </c>
      <c r="Q260" s="34">
        <v>0</v>
      </c>
      <c r="R260" s="34">
        <v>0</v>
      </c>
      <c r="S260" s="36">
        <f t="shared" ref="S260:S323" si="33">Kerület*Álmennyezet-Ajtófelület-Ablakfelület</f>
        <v>194.35</v>
      </c>
      <c r="T260" s="37">
        <f t="shared" ref="T260:T323" si="34">Terület*Álmennyezet</f>
        <v>386.42499999999995</v>
      </c>
      <c r="U260" s="38">
        <f t="shared" ref="U260:U323" si="35">Terület*Vastagság/100</f>
        <v>18.548400000000001</v>
      </c>
      <c r="V260" s="9" t="str" cm="1">
        <f t="array" ref="V260">_xlfn.XLOOKUP(HsgLista[[#This Row],[Helyiség kategória kód]], _KatKódok, Hasznos_e)</f>
        <v>Hasznos</v>
      </c>
      <c r="W260" s="55" t="str">
        <f t="shared" ref="W260:W323" si="36">_xlfn.XLOOKUP(MAX(Belmagasság-Álmennyezet,0), R_hossz, R_típ, "?!", 1)</f>
        <v>50-es rúd</v>
      </c>
      <c r="X260" s="103">
        <f t="shared" ref="X260:X323" si="37">MAX(Belmagasság-Álmennyezet,0)</f>
        <v>0.49000000000000021</v>
      </c>
      <c r="Y260" s="9" t="str" cm="1">
        <f t="array" ref="Y260">_xlfn.XLOOKUP(_xlfn.SINGLE(Burkolattípus), lábazat!$A$3:$A$17, _xlfn.XLOOKUP(_xlfn.SINGLE(Falburkolattípus), lábazat!$C$1:$U$1, lábazat!$C$3:$U$17))</f>
        <v>PVC</v>
      </c>
      <c r="Z260" s="9"/>
      <c r="AA260" s="20"/>
      <c r="AB260" s="39"/>
      <c r="AE260" s="9"/>
      <c r="AF260" s="9"/>
    </row>
    <row r="261" spans="1:32">
      <c r="A261" s="32" t="str">
        <f>LEFT(ID)</f>
        <v>K</v>
      </c>
      <c r="B261" s="33">
        <f t="shared" si="31"/>
        <v>4</v>
      </c>
      <c r="C261" s="33">
        <f t="shared" si="32"/>
        <v>2</v>
      </c>
      <c r="D261" s="9" t="s">
        <v>267</v>
      </c>
      <c r="E261" s="9" t="s">
        <v>268</v>
      </c>
      <c r="F261" s="9" t="s">
        <v>262</v>
      </c>
      <c r="G261" s="9" t="s">
        <v>263</v>
      </c>
      <c r="H261" s="9" t="s">
        <v>269</v>
      </c>
      <c r="I261" s="9" t="s">
        <v>254</v>
      </c>
      <c r="J261" s="34">
        <v>296.54000000000002</v>
      </c>
      <c r="K261" s="35">
        <v>99.84</v>
      </c>
      <c r="L261" s="35">
        <v>2.99</v>
      </c>
      <c r="M261" s="35">
        <v>2.5</v>
      </c>
      <c r="N261" s="9" t="s">
        <v>266</v>
      </c>
      <c r="O261" s="9" t="s">
        <v>88</v>
      </c>
      <c r="P261" s="9" t="s">
        <v>51</v>
      </c>
      <c r="Q261" s="34">
        <v>2.78</v>
      </c>
      <c r="R261" s="34">
        <v>9.98</v>
      </c>
      <c r="S261" s="36">
        <f t="shared" si="33"/>
        <v>236.84000000000003</v>
      </c>
      <c r="T261" s="37">
        <f t="shared" si="34"/>
        <v>741.35</v>
      </c>
      <c r="U261" s="38">
        <f t="shared" si="35"/>
        <v>35.584800000000001</v>
      </c>
      <c r="V261" s="9" t="str" cm="1">
        <f t="array" ref="V261">_xlfn.XLOOKUP(HsgLista[[#This Row],[Helyiség kategória kód]], _KatKódok, Hasznos_e)</f>
        <v>Hasznos</v>
      </c>
      <c r="W261" s="55" t="str">
        <f t="shared" si="36"/>
        <v>50-es rúd</v>
      </c>
      <c r="X261" s="103">
        <f t="shared" si="37"/>
        <v>0.49000000000000021</v>
      </c>
      <c r="Y261" s="9" t="str" cm="1">
        <f t="array" ref="Y261">_xlfn.XLOOKUP(_xlfn.SINGLE(Burkolattípus), lábazat!$A$3:$A$17, _xlfn.XLOOKUP(_xlfn.SINGLE(Falburkolattípus), lábazat!$C$1:$U$1, lábazat!$C$3:$U$17))</f>
        <v>PVC</v>
      </c>
      <c r="Z261" s="9"/>
      <c r="AA261" s="20"/>
      <c r="AB261" s="39"/>
      <c r="AE261" s="9"/>
      <c r="AF261" s="9"/>
    </row>
    <row r="262" spans="1:32">
      <c r="A262" s="32" t="str">
        <f>LEFT(ID)</f>
        <v>K</v>
      </c>
      <c r="B262" s="33">
        <f t="shared" si="31"/>
        <v>4</v>
      </c>
      <c r="C262" s="33">
        <f t="shared" si="32"/>
        <v>3</v>
      </c>
      <c r="D262" s="9" t="s">
        <v>270</v>
      </c>
      <c r="E262" s="9" t="s">
        <v>268</v>
      </c>
      <c r="F262" s="9" t="s">
        <v>262</v>
      </c>
      <c r="G262" s="9" t="s">
        <v>263</v>
      </c>
      <c r="H262" s="9" t="s">
        <v>269</v>
      </c>
      <c r="I262" s="9" t="s">
        <v>254</v>
      </c>
      <c r="J262" s="34">
        <v>296.54000000000002</v>
      </c>
      <c r="K262" s="35">
        <v>99.84</v>
      </c>
      <c r="L262" s="35">
        <v>2.99</v>
      </c>
      <c r="M262" s="35">
        <v>2.5</v>
      </c>
      <c r="N262" s="9" t="s">
        <v>266</v>
      </c>
      <c r="O262" s="9" t="s">
        <v>88</v>
      </c>
      <c r="P262" s="9" t="s">
        <v>51</v>
      </c>
      <c r="Q262" s="34">
        <v>0</v>
      </c>
      <c r="R262" s="34">
        <v>9.98</v>
      </c>
      <c r="S262" s="36">
        <f t="shared" si="33"/>
        <v>239.62000000000003</v>
      </c>
      <c r="T262" s="37">
        <f t="shared" si="34"/>
        <v>741.35</v>
      </c>
      <c r="U262" s="38">
        <f t="shared" si="35"/>
        <v>35.584800000000001</v>
      </c>
      <c r="V262" s="9" t="str" cm="1">
        <f t="array" ref="V262">_xlfn.XLOOKUP(HsgLista[[#This Row],[Helyiség kategória kód]], _KatKódok, Hasznos_e)</f>
        <v>Hasznos</v>
      </c>
      <c r="W262" s="55" t="str">
        <f t="shared" si="36"/>
        <v>50-es rúd</v>
      </c>
      <c r="X262" s="103">
        <f t="shared" si="37"/>
        <v>0.49000000000000021</v>
      </c>
      <c r="Y262" s="9" t="str" cm="1">
        <f t="array" ref="Y262">_xlfn.XLOOKUP(_xlfn.SINGLE(Burkolattípus), lábazat!$A$3:$A$17, _xlfn.XLOOKUP(_xlfn.SINGLE(Falburkolattípus), lábazat!$C$1:$U$1, lábazat!$C$3:$U$17))</f>
        <v>PVC</v>
      </c>
      <c r="Z262" s="9"/>
      <c r="AA262" s="20"/>
      <c r="AB262" s="39"/>
      <c r="AE262" s="9"/>
      <c r="AF262" s="9"/>
    </row>
    <row r="263" spans="1:32">
      <c r="A263" s="32" t="str">
        <f>LEFT(ID)</f>
        <v>K</v>
      </c>
      <c r="B263" s="33">
        <f t="shared" si="31"/>
        <v>4</v>
      </c>
      <c r="C263" s="33">
        <f t="shared" si="32"/>
        <v>6</v>
      </c>
      <c r="D263" s="9" t="s">
        <v>271</v>
      </c>
      <c r="E263" s="9" t="s">
        <v>264</v>
      </c>
      <c r="F263" s="9" t="s">
        <v>262</v>
      </c>
      <c r="G263" s="9" t="s">
        <v>263</v>
      </c>
      <c r="H263" s="9" t="s">
        <v>264</v>
      </c>
      <c r="I263" s="9" t="s">
        <v>254</v>
      </c>
      <c r="J263" s="34">
        <v>386.88</v>
      </c>
      <c r="K263" s="35">
        <v>118.82</v>
      </c>
      <c r="L263" s="35">
        <v>3.03</v>
      </c>
      <c r="M263" s="35">
        <v>2.5</v>
      </c>
      <c r="N263" s="9" t="s">
        <v>266</v>
      </c>
      <c r="O263" s="9" t="s">
        <v>88</v>
      </c>
      <c r="P263" s="9" t="s">
        <v>51</v>
      </c>
      <c r="Q263" s="34">
        <v>9.25</v>
      </c>
      <c r="R263" s="34">
        <v>7.98</v>
      </c>
      <c r="S263" s="36">
        <f t="shared" si="33"/>
        <v>279.81999999999994</v>
      </c>
      <c r="T263" s="37">
        <f t="shared" si="34"/>
        <v>967.2</v>
      </c>
      <c r="U263" s="38">
        <f t="shared" si="35"/>
        <v>46.425599999999996</v>
      </c>
      <c r="V263" s="9" t="str" cm="1">
        <f t="array" ref="V263">_xlfn.XLOOKUP(HsgLista[[#This Row],[Helyiség kategória kód]], _KatKódok, Hasznos_e)</f>
        <v>Hasznos</v>
      </c>
      <c r="W263" s="55" t="str">
        <f t="shared" si="36"/>
        <v>100-as rúd</v>
      </c>
      <c r="X263" s="103">
        <f t="shared" si="37"/>
        <v>0.5299999999999998</v>
      </c>
      <c r="Y263" s="9" t="str" cm="1">
        <f t="array" ref="Y263">_xlfn.XLOOKUP(_xlfn.SINGLE(Burkolattípus), lábazat!$A$3:$A$17, _xlfn.XLOOKUP(_xlfn.SINGLE(Falburkolattípus), lábazat!$C$1:$U$1, lábazat!$C$3:$U$17))</f>
        <v>PVC</v>
      </c>
      <c r="Z263" s="9"/>
      <c r="AA263" s="20"/>
      <c r="AB263" s="39"/>
      <c r="AE263" s="9"/>
      <c r="AF263" s="9"/>
    </row>
    <row r="264" spans="1:32">
      <c r="A264" s="32" t="str">
        <f>LEFT(ID)</f>
        <v>K</v>
      </c>
      <c r="B264" s="33">
        <f t="shared" si="31"/>
        <v>0</v>
      </c>
      <c r="C264" s="33">
        <f t="shared" si="32"/>
        <v>6</v>
      </c>
      <c r="D264" s="9" t="s">
        <v>272</v>
      </c>
      <c r="E264" s="9" t="s">
        <v>151</v>
      </c>
      <c r="F264" s="9" t="s">
        <v>48</v>
      </c>
      <c r="G264" s="9" t="s">
        <v>49</v>
      </c>
      <c r="H264" s="9" t="s">
        <v>47</v>
      </c>
      <c r="I264" s="9" t="s">
        <v>254</v>
      </c>
      <c r="J264" s="34">
        <v>18.670000000000002</v>
      </c>
      <c r="K264" s="35">
        <v>17.78</v>
      </c>
      <c r="L264" s="35">
        <v>4.03</v>
      </c>
      <c r="M264" s="35">
        <v>3.3</v>
      </c>
      <c r="N264" s="9" t="s">
        <v>50</v>
      </c>
      <c r="O264" s="9" t="s">
        <v>141</v>
      </c>
      <c r="P264" s="9" t="s">
        <v>51</v>
      </c>
      <c r="Q264" s="34">
        <v>2.5</v>
      </c>
      <c r="R264" s="34">
        <v>9.91</v>
      </c>
      <c r="S264" s="36">
        <f t="shared" si="33"/>
        <v>46.263999999999996</v>
      </c>
      <c r="T264" s="37">
        <f t="shared" si="34"/>
        <v>61.611000000000004</v>
      </c>
      <c r="U264" s="38">
        <f t="shared" si="35"/>
        <v>2.2404000000000002</v>
      </c>
      <c r="V264" s="9" t="str" cm="1">
        <f t="array" ref="V264">_xlfn.XLOOKUP(HsgLista[[#This Row],[Helyiség kategória kód]], _KatKódok, Hasznos_e)</f>
        <v>Hasznos</v>
      </c>
      <c r="W264" s="55" t="str">
        <f t="shared" si="36"/>
        <v>100-as rúd</v>
      </c>
      <c r="X264" s="103">
        <f t="shared" si="37"/>
        <v>0.73000000000000043</v>
      </c>
      <c r="Y264" s="9" t="str" cm="1">
        <f t="array" ref="Y264">_xlfn.XLOOKUP(_xlfn.SINGLE(Burkolattípus), lábazat!$A$3:$A$17, _xlfn.XLOOKUP(_xlfn.SINGLE(Falburkolattípus), lábazat!$C$1:$U$1, lábazat!$C$3:$U$17))</f>
        <v>SZP1</v>
      </c>
      <c r="Z264" s="9"/>
      <c r="AA264" s="20"/>
      <c r="AB264" s="39"/>
      <c r="AE264" s="9"/>
      <c r="AF264" s="9"/>
    </row>
    <row r="265" spans="1:32">
      <c r="A265" s="32" t="str">
        <f>LEFT(ID)</f>
        <v>K</v>
      </c>
      <c r="B265" s="33">
        <f t="shared" si="31"/>
        <v>0</v>
      </c>
      <c r="C265" s="33">
        <f t="shared" si="32"/>
        <v>7</v>
      </c>
      <c r="D265" s="9" t="s">
        <v>273</v>
      </c>
      <c r="E265" s="9" t="s">
        <v>151</v>
      </c>
      <c r="F265" s="9" t="s">
        <v>48</v>
      </c>
      <c r="G265" s="9" t="s">
        <v>49</v>
      </c>
      <c r="H265" s="9" t="s">
        <v>274</v>
      </c>
      <c r="I265" s="9" t="s">
        <v>254</v>
      </c>
      <c r="J265" s="34">
        <v>19.22</v>
      </c>
      <c r="K265" s="35">
        <v>17.850000000000001</v>
      </c>
      <c r="L265" s="35">
        <v>4.03</v>
      </c>
      <c r="M265" s="35">
        <v>3.3</v>
      </c>
      <c r="N265" s="9" t="s">
        <v>50</v>
      </c>
      <c r="O265" s="9" t="s">
        <v>141</v>
      </c>
      <c r="P265" s="9" t="s">
        <v>51</v>
      </c>
      <c r="Q265" s="34">
        <v>2.5</v>
      </c>
      <c r="R265" s="34">
        <v>3.63</v>
      </c>
      <c r="S265" s="36">
        <f t="shared" si="33"/>
        <v>52.774999999999999</v>
      </c>
      <c r="T265" s="37">
        <f t="shared" si="34"/>
        <v>63.425999999999995</v>
      </c>
      <c r="U265" s="38">
        <f t="shared" si="35"/>
        <v>2.3064</v>
      </c>
      <c r="V265" s="9" t="str" cm="1">
        <f t="array" ref="V265">_xlfn.XLOOKUP(HsgLista[[#This Row],[Helyiség kategória kód]], _KatKódok, Hasznos_e)</f>
        <v>Hasznos</v>
      </c>
      <c r="W265" s="55" t="str">
        <f t="shared" si="36"/>
        <v>100-as rúd</v>
      </c>
      <c r="X265" s="103">
        <f t="shared" si="37"/>
        <v>0.73000000000000043</v>
      </c>
      <c r="Y265" s="9" t="str" cm="1">
        <f t="array" ref="Y265">_xlfn.XLOOKUP(_xlfn.SINGLE(Burkolattípus), lábazat!$A$3:$A$17, _xlfn.XLOOKUP(_xlfn.SINGLE(Falburkolattípus), lábazat!$C$1:$U$1, lábazat!$C$3:$U$17))</f>
        <v>SZP1</v>
      </c>
      <c r="Z265" s="9"/>
      <c r="AA265" s="20"/>
      <c r="AB265" s="39"/>
      <c r="AE265" s="9"/>
      <c r="AF265" s="9"/>
    </row>
    <row r="266" spans="1:32">
      <c r="A266" s="32" t="str">
        <f>LEFT(ID)</f>
        <v>K</v>
      </c>
      <c r="B266" s="33">
        <f t="shared" si="31"/>
        <v>0</v>
      </c>
      <c r="C266" s="33">
        <f t="shared" si="32"/>
        <v>8</v>
      </c>
      <c r="D266" s="9" t="s">
        <v>275</v>
      </c>
      <c r="E266" s="9" t="s">
        <v>151</v>
      </c>
      <c r="F266" s="9" t="s">
        <v>48</v>
      </c>
      <c r="G266" s="9" t="s">
        <v>49</v>
      </c>
      <c r="H266" s="9" t="s">
        <v>47</v>
      </c>
      <c r="I266" s="9" t="s">
        <v>254</v>
      </c>
      <c r="J266" s="34">
        <v>18.57</v>
      </c>
      <c r="K266" s="35">
        <v>17.739999999999998</v>
      </c>
      <c r="L266" s="35">
        <v>4.03</v>
      </c>
      <c r="M266" s="35">
        <v>3.3</v>
      </c>
      <c r="N266" s="9" t="s">
        <v>50</v>
      </c>
      <c r="O266" s="9" t="s">
        <v>141</v>
      </c>
      <c r="P266" s="9" t="s">
        <v>51</v>
      </c>
      <c r="Q266" s="34">
        <v>2.5</v>
      </c>
      <c r="R266" s="34">
        <v>9.91</v>
      </c>
      <c r="S266" s="36">
        <f t="shared" si="33"/>
        <v>46.131999999999991</v>
      </c>
      <c r="T266" s="37">
        <f t="shared" si="34"/>
        <v>61.280999999999999</v>
      </c>
      <c r="U266" s="38">
        <f t="shared" si="35"/>
        <v>2.2284000000000002</v>
      </c>
      <c r="V266" s="9" t="str" cm="1">
        <f t="array" ref="V266">_xlfn.XLOOKUP(HsgLista[[#This Row],[Helyiség kategória kód]], _KatKódok, Hasznos_e)</f>
        <v>Hasznos</v>
      </c>
      <c r="W266" s="55" t="str">
        <f t="shared" si="36"/>
        <v>100-as rúd</v>
      </c>
      <c r="X266" s="103">
        <f t="shared" si="37"/>
        <v>0.73000000000000043</v>
      </c>
      <c r="Y266" s="9" t="str" cm="1">
        <f t="array" ref="Y266">_xlfn.XLOOKUP(_xlfn.SINGLE(Burkolattípus), lábazat!$A$3:$A$17, _xlfn.XLOOKUP(_xlfn.SINGLE(Falburkolattípus), lábazat!$C$1:$U$1, lábazat!$C$3:$U$17))</f>
        <v>SZP1</v>
      </c>
      <c r="Z266" s="9"/>
      <c r="AA266" s="20"/>
      <c r="AB266" s="39"/>
      <c r="AE266" s="9"/>
      <c r="AF266" s="9"/>
    </row>
    <row r="267" spans="1:32">
      <c r="A267" s="32" t="str">
        <f>LEFT(ID)</f>
        <v>K</v>
      </c>
      <c r="B267" s="33">
        <f t="shared" si="31"/>
        <v>0</v>
      </c>
      <c r="C267" s="33">
        <f t="shared" si="32"/>
        <v>9</v>
      </c>
      <c r="D267" s="9" t="s">
        <v>276</v>
      </c>
      <c r="E267" s="9" t="s">
        <v>151</v>
      </c>
      <c r="F267" s="9" t="s">
        <v>48</v>
      </c>
      <c r="G267" s="9" t="s">
        <v>49</v>
      </c>
      <c r="H267" s="9" t="s">
        <v>47</v>
      </c>
      <c r="I267" s="9" t="s">
        <v>254</v>
      </c>
      <c r="J267" s="34">
        <v>17.2</v>
      </c>
      <c r="K267" s="35">
        <v>16.899999999999999</v>
      </c>
      <c r="L267" s="35">
        <v>4.03</v>
      </c>
      <c r="M267" s="35">
        <v>3.3</v>
      </c>
      <c r="N267" s="9" t="s">
        <v>50</v>
      </c>
      <c r="O267" s="9" t="s">
        <v>141</v>
      </c>
      <c r="P267" s="9" t="s">
        <v>51</v>
      </c>
      <c r="Q267" s="34">
        <v>2.5</v>
      </c>
      <c r="R267" s="34">
        <v>9.91</v>
      </c>
      <c r="S267" s="36">
        <f t="shared" si="33"/>
        <v>43.359999999999985</v>
      </c>
      <c r="T267" s="37">
        <f t="shared" si="34"/>
        <v>56.76</v>
      </c>
      <c r="U267" s="38">
        <f t="shared" si="35"/>
        <v>2.0639999999999996</v>
      </c>
      <c r="V267" s="9" t="str" cm="1">
        <f t="array" ref="V267">_xlfn.XLOOKUP(HsgLista[[#This Row],[Helyiség kategória kód]], _KatKódok, Hasznos_e)</f>
        <v>Hasznos</v>
      </c>
      <c r="W267" s="55" t="str">
        <f t="shared" si="36"/>
        <v>100-as rúd</v>
      </c>
      <c r="X267" s="103">
        <f t="shared" si="37"/>
        <v>0.73000000000000043</v>
      </c>
      <c r="Y267" s="9" t="str" cm="1">
        <f t="array" ref="Y267">_xlfn.XLOOKUP(_xlfn.SINGLE(Burkolattípus), lábazat!$A$3:$A$17, _xlfn.XLOOKUP(_xlfn.SINGLE(Falburkolattípus), lábazat!$C$1:$U$1, lábazat!$C$3:$U$17))</f>
        <v>SZP1</v>
      </c>
      <c r="Z267" s="9"/>
      <c r="AA267" s="20"/>
      <c r="AB267" s="39"/>
      <c r="AE267" s="9"/>
      <c r="AF267" s="9"/>
    </row>
    <row r="268" spans="1:32">
      <c r="A268" s="32" t="str">
        <f>LEFT(ID)</f>
        <v>K</v>
      </c>
      <c r="B268" s="33">
        <f t="shared" si="31"/>
        <v>0</v>
      </c>
      <c r="C268" s="33">
        <f t="shared" si="32"/>
        <v>10</v>
      </c>
      <c r="D268" s="9" t="s">
        <v>277</v>
      </c>
      <c r="E268" s="9" t="s">
        <v>151</v>
      </c>
      <c r="F268" s="9" t="s">
        <v>48</v>
      </c>
      <c r="G268" s="9" t="s">
        <v>49</v>
      </c>
      <c r="H268" s="9" t="s">
        <v>278</v>
      </c>
      <c r="I268" s="9" t="s">
        <v>254</v>
      </c>
      <c r="J268" s="34">
        <v>17.34</v>
      </c>
      <c r="K268" s="35">
        <v>16.98</v>
      </c>
      <c r="L268" s="35">
        <v>4.03</v>
      </c>
      <c r="M268" s="35">
        <v>3.3</v>
      </c>
      <c r="N268" s="9" t="s">
        <v>50</v>
      </c>
      <c r="O268" s="9" t="s">
        <v>141</v>
      </c>
      <c r="P268" s="9" t="s">
        <v>51</v>
      </c>
      <c r="Q268" s="34">
        <v>2.5</v>
      </c>
      <c r="R268" s="34">
        <v>3.63</v>
      </c>
      <c r="S268" s="36">
        <f t="shared" si="33"/>
        <v>49.903999999999996</v>
      </c>
      <c r="T268" s="37">
        <f t="shared" si="34"/>
        <v>57.221999999999994</v>
      </c>
      <c r="U268" s="38">
        <f t="shared" si="35"/>
        <v>2.0808</v>
      </c>
      <c r="V268" s="9" t="str" cm="1">
        <f t="array" ref="V268">_xlfn.XLOOKUP(HsgLista[[#This Row],[Helyiség kategória kód]], _KatKódok, Hasznos_e)</f>
        <v>Hasznos</v>
      </c>
      <c r="W268" s="55" t="str">
        <f t="shared" si="36"/>
        <v>100-as rúd</v>
      </c>
      <c r="X268" s="103">
        <f t="shared" si="37"/>
        <v>0.73000000000000043</v>
      </c>
      <c r="Y268" s="9" t="str" cm="1">
        <f t="array" ref="Y268">_xlfn.XLOOKUP(_xlfn.SINGLE(Burkolattípus), lábazat!$A$3:$A$17, _xlfn.XLOOKUP(_xlfn.SINGLE(Falburkolattípus), lábazat!$C$1:$U$1, lábazat!$C$3:$U$17))</f>
        <v>SZP1</v>
      </c>
      <c r="Z268" s="9"/>
      <c r="AA268" s="20"/>
      <c r="AB268" s="39"/>
      <c r="AE268" s="9"/>
      <c r="AF268" s="9"/>
    </row>
    <row r="269" spans="1:32">
      <c r="A269" s="32" t="str">
        <f>LEFT(ID)</f>
        <v>K</v>
      </c>
      <c r="B269" s="33">
        <f t="shared" si="31"/>
        <v>0</v>
      </c>
      <c r="C269" s="33">
        <f t="shared" si="32"/>
        <v>11</v>
      </c>
      <c r="D269" s="9" t="s">
        <v>279</v>
      </c>
      <c r="E269" s="9" t="s">
        <v>151</v>
      </c>
      <c r="F269" s="9" t="s">
        <v>48</v>
      </c>
      <c r="G269" s="9" t="s">
        <v>49</v>
      </c>
      <c r="H269" s="9" t="s">
        <v>47</v>
      </c>
      <c r="I269" s="9" t="s">
        <v>254</v>
      </c>
      <c r="J269" s="34">
        <v>18.54</v>
      </c>
      <c r="K269" s="35">
        <v>17.72</v>
      </c>
      <c r="L269" s="35">
        <v>4.03</v>
      </c>
      <c r="M269" s="35">
        <v>3.3</v>
      </c>
      <c r="N269" s="9" t="s">
        <v>50</v>
      </c>
      <c r="O269" s="9" t="s">
        <v>141</v>
      </c>
      <c r="P269" s="9" t="s">
        <v>51</v>
      </c>
      <c r="Q269" s="34">
        <v>2.5</v>
      </c>
      <c r="R269" s="34">
        <v>9.91</v>
      </c>
      <c r="S269" s="36">
        <f t="shared" si="33"/>
        <v>46.065999999999988</v>
      </c>
      <c r="T269" s="37">
        <f t="shared" si="34"/>
        <v>61.181999999999995</v>
      </c>
      <c r="U269" s="38">
        <f t="shared" si="35"/>
        <v>2.2248000000000001</v>
      </c>
      <c r="V269" s="9" t="str" cm="1">
        <f t="array" ref="V269">_xlfn.XLOOKUP(HsgLista[[#This Row],[Helyiség kategória kód]], _KatKódok, Hasznos_e)</f>
        <v>Hasznos</v>
      </c>
      <c r="W269" s="55" t="str">
        <f t="shared" si="36"/>
        <v>100-as rúd</v>
      </c>
      <c r="X269" s="103">
        <f t="shared" si="37"/>
        <v>0.73000000000000043</v>
      </c>
      <c r="Y269" s="9" t="str" cm="1">
        <f t="array" ref="Y269">_xlfn.XLOOKUP(_xlfn.SINGLE(Burkolattípus), lábazat!$A$3:$A$17, _xlfn.XLOOKUP(_xlfn.SINGLE(Falburkolattípus), lábazat!$C$1:$U$1, lábazat!$C$3:$U$17))</f>
        <v>SZP1</v>
      </c>
      <c r="Z269" s="9"/>
      <c r="AA269" s="20"/>
      <c r="AB269" s="39"/>
      <c r="AE269" s="9"/>
      <c r="AF269" s="9"/>
    </row>
    <row r="270" spans="1:32">
      <c r="A270" s="32" t="str">
        <f>LEFT(ID)</f>
        <v>K</v>
      </c>
      <c r="B270" s="33">
        <f t="shared" si="31"/>
        <v>0</v>
      </c>
      <c r="C270" s="33">
        <f t="shared" si="32"/>
        <v>12</v>
      </c>
      <c r="D270" s="9" t="s">
        <v>280</v>
      </c>
      <c r="E270" s="9" t="s">
        <v>281</v>
      </c>
      <c r="F270" s="9" t="s">
        <v>48</v>
      </c>
      <c r="G270" s="9" t="s">
        <v>49</v>
      </c>
      <c r="H270" s="9" t="s">
        <v>282</v>
      </c>
      <c r="I270" s="9" t="s">
        <v>254</v>
      </c>
      <c r="J270" s="34">
        <v>19.09</v>
      </c>
      <c r="K270" s="35">
        <v>17.8</v>
      </c>
      <c r="L270" s="35">
        <v>4.03</v>
      </c>
      <c r="M270" s="35">
        <v>3.3</v>
      </c>
      <c r="N270" s="9" t="s">
        <v>50</v>
      </c>
      <c r="O270" s="9" t="s">
        <v>283</v>
      </c>
      <c r="P270" s="9" t="s">
        <v>51</v>
      </c>
      <c r="Q270" s="34">
        <v>2.13</v>
      </c>
      <c r="R270" s="34">
        <v>3.63</v>
      </c>
      <c r="S270" s="36">
        <f t="shared" si="33"/>
        <v>52.98</v>
      </c>
      <c r="T270" s="37">
        <f t="shared" si="34"/>
        <v>62.996999999999993</v>
      </c>
      <c r="U270" s="38">
        <f t="shared" si="35"/>
        <v>2.2907999999999999</v>
      </c>
      <c r="V270" s="9" t="str" cm="1">
        <f t="array" ref="V270">_xlfn.XLOOKUP(HsgLista[[#This Row],[Helyiség kategória kód]], _KatKódok, Hasznos_e)</f>
        <v>Hasznos</v>
      </c>
      <c r="W270" s="55" t="str">
        <f t="shared" si="36"/>
        <v>100-as rúd</v>
      </c>
      <c r="X270" s="103">
        <f t="shared" si="37"/>
        <v>0.73000000000000043</v>
      </c>
      <c r="Y270" s="9" t="str" cm="1">
        <f t="array" ref="Y270">_xlfn.XLOOKUP(_xlfn.SINGLE(Burkolattípus), lábazat!$A$3:$A$17, _xlfn.XLOOKUP(_xlfn.SINGLE(Falburkolattípus), lábazat!$C$1:$U$1, lábazat!$C$3:$U$17))</f>
        <v>P_TECH</v>
      </c>
      <c r="Z270" s="9"/>
      <c r="AA270" s="20"/>
      <c r="AB270" s="39"/>
      <c r="AE270" s="9"/>
      <c r="AF270" s="9"/>
    </row>
    <row r="271" spans="1:32">
      <c r="A271" s="32" t="str">
        <f>LEFT(ID)</f>
        <v>K</v>
      </c>
      <c r="B271" s="33">
        <f t="shared" si="31"/>
        <v>0</v>
      </c>
      <c r="C271" s="33">
        <f t="shared" si="32"/>
        <v>13</v>
      </c>
      <c r="D271" s="9" t="s">
        <v>284</v>
      </c>
      <c r="E271" s="9" t="s">
        <v>151</v>
      </c>
      <c r="F271" s="9" t="s">
        <v>48</v>
      </c>
      <c r="G271" s="9" t="s">
        <v>49</v>
      </c>
      <c r="H271" s="9" t="s">
        <v>285</v>
      </c>
      <c r="I271" s="9" t="s">
        <v>254</v>
      </c>
      <c r="J271" s="34">
        <v>17.2</v>
      </c>
      <c r="K271" s="35">
        <v>16.899999999999999</v>
      </c>
      <c r="L271" s="35">
        <v>4.03</v>
      </c>
      <c r="M271" s="35">
        <v>3.3</v>
      </c>
      <c r="N271" s="9" t="s">
        <v>50</v>
      </c>
      <c r="O271" s="9" t="s">
        <v>141</v>
      </c>
      <c r="P271" s="9" t="s">
        <v>51</v>
      </c>
      <c r="Q271" s="34">
        <v>2.12</v>
      </c>
      <c r="R271" s="34">
        <v>6.55</v>
      </c>
      <c r="S271" s="36">
        <f t="shared" si="33"/>
        <v>47.099999999999994</v>
      </c>
      <c r="T271" s="37">
        <f t="shared" si="34"/>
        <v>56.76</v>
      </c>
      <c r="U271" s="38">
        <f t="shared" si="35"/>
        <v>2.0639999999999996</v>
      </c>
      <c r="V271" s="9" t="str" cm="1">
        <f t="array" ref="V271">_xlfn.XLOOKUP(HsgLista[[#This Row],[Helyiség kategória kód]], _KatKódok, Hasznos_e)</f>
        <v>Hasznos</v>
      </c>
      <c r="W271" s="55" t="str">
        <f t="shared" si="36"/>
        <v>100-as rúd</v>
      </c>
      <c r="X271" s="103">
        <f t="shared" si="37"/>
        <v>0.73000000000000043</v>
      </c>
      <c r="Y271" s="9" t="str" cm="1">
        <f t="array" ref="Y271">_xlfn.XLOOKUP(_xlfn.SINGLE(Burkolattípus), lábazat!$A$3:$A$17, _xlfn.XLOOKUP(_xlfn.SINGLE(Falburkolattípus), lábazat!$C$1:$U$1, lábazat!$C$3:$U$17))</f>
        <v>SZP1</v>
      </c>
      <c r="Z271" s="9"/>
      <c r="AA271" s="20"/>
      <c r="AB271" s="39"/>
      <c r="AE271" s="9"/>
      <c r="AF271" s="9"/>
    </row>
    <row r="272" spans="1:32">
      <c r="A272" s="32" t="str">
        <f>LEFT(ID)</f>
        <v>K</v>
      </c>
      <c r="B272" s="33">
        <f t="shared" si="31"/>
        <v>0</v>
      </c>
      <c r="C272" s="33">
        <f t="shared" si="32"/>
        <v>14</v>
      </c>
      <c r="D272" s="9" t="s">
        <v>286</v>
      </c>
      <c r="E272" s="9" t="s">
        <v>151</v>
      </c>
      <c r="F272" s="9" t="s">
        <v>48</v>
      </c>
      <c r="G272" s="9" t="s">
        <v>49</v>
      </c>
      <c r="H272" s="9" t="s">
        <v>285</v>
      </c>
      <c r="I272" s="9" t="s">
        <v>254</v>
      </c>
      <c r="J272" s="34">
        <v>17.34</v>
      </c>
      <c r="K272" s="35">
        <v>16.98</v>
      </c>
      <c r="L272" s="35">
        <v>4.03</v>
      </c>
      <c r="M272" s="35">
        <v>3.3</v>
      </c>
      <c r="N272" s="9" t="s">
        <v>50</v>
      </c>
      <c r="O272" s="9" t="s">
        <v>141</v>
      </c>
      <c r="P272" s="9" t="s">
        <v>51</v>
      </c>
      <c r="Q272" s="34">
        <v>2.13</v>
      </c>
      <c r="R272" s="34">
        <v>3.63</v>
      </c>
      <c r="S272" s="36">
        <f t="shared" si="33"/>
        <v>50.273999999999994</v>
      </c>
      <c r="T272" s="37">
        <f t="shared" si="34"/>
        <v>57.221999999999994</v>
      </c>
      <c r="U272" s="38">
        <f t="shared" si="35"/>
        <v>2.0808</v>
      </c>
      <c r="V272" s="9" t="str" cm="1">
        <f t="array" ref="V272">_xlfn.XLOOKUP(HsgLista[[#This Row],[Helyiség kategória kód]], _KatKódok, Hasznos_e)</f>
        <v>Hasznos</v>
      </c>
      <c r="W272" s="55" t="str">
        <f t="shared" si="36"/>
        <v>100-as rúd</v>
      </c>
      <c r="X272" s="103">
        <f t="shared" si="37"/>
        <v>0.73000000000000043</v>
      </c>
      <c r="Y272" s="9" t="str" cm="1">
        <f t="array" ref="Y272">_xlfn.XLOOKUP(_xlfn.SINGLE(Burkolattípus), lábazat!$A$3:$A$17, _xlfn.XLOOKUP(_xlfn.SINGLE(Falburkolattípus), lábazat!$C$1:$U$1, lábazat!$C$3:$U$17))</f>
        <v>SZP1</v>
      </c>
      <c r="Z272" s="9"/>
      <c r="AA272" s="20"/>
      <c r="AB272" s="39"/>
      <c r="AE272" s="9"/>
      <c r="AF272" s="9"/>
    </row>
    <row r="273" spans="1:32">
      <c r="A273" s="32" t="str">
        <f>LEFT(ID)</f>
        <v>K</v>
      </c>
      <c r="B273" s="33">
        <f t="shared" si="31"/>
        <v>0</v>
      </c>
      <c r="C273" s="33">
        <f t="shared" si="32"/>
        <v>15</v>
      </c>
      <c r="D273" s="9" t="s">
        <v>287</v>
      </c>
      <c r="E273" s="9" t="s">
        <v>151</v>
      </c>
      <c r="F273" s="9" t="s">
        <v>48</v>
      </c>
      <c r="G273" s="9" t="s">
        <v>49</v>
      </c>
      <c r="H273" s="9" t="s">
        <v>285</v>
      </c>
      <c r="I273" s="9" t="s">
        <v>254</v>
      </c>
      <c r="J273" s="34">
        <v>11.91</v>
      </c>
      <c r="K273" s="35">
        <v>13.94</v>
      </c>
      <c r="L273" s="35">
        <v>4.03</v>
      </c>
      <c r="M273" s="35">
        <v>3.3</v>
      </c>
      <c r="N273" s="9" t="s">
        <v>50</v>
      </c>
      <c r="O273" s="9" t="s">
        <v>141</v>
      </c>
      <c r="P273" s="9" t="s">
        <v>51</v>
      </c>
      <c r="Q273" s="34">
        <v>2.13</v>
      </c>
      <c r="R273" s="34">
        <v>6.55</v>
      </c>
      <c r="S273" s="36">
        <f t="shared" si="33"/>
        <v>37.321999999999996</v>
      </c>
      <c r="T273" s="37">
        <f t="shared" si="34"/>
        <v>39.302999999999997</v>
      </c>
      <c r="U273" s="38">
        <f t="shared" si="35"/>
        <v>1.4292000000000002</v>
      </c>
      <c r="V273" s="9" t="str" cm="1">
        <f t="array" ref="V273">_xlfn.XLOOKUP(HsgLista[[#This Row],[Helyiség kategória kód]], _KatKódok, Hasznos_e)</f>
        <v>Hasznos</v>
      </c>
      <c r="W273" s="55" t="str">
        <f t="shared" si="36"/>
        <v>100-as rúd</v>
      </c>
      <c r="X273" s="103">
        <f t="shared" si="37"/>
        <v>0.73000000000000043</v>
      </c>
      <c r="Y273" s="9" t="str" cm="1">
        <f t="array" ref="Y273">_xlfn.XLOOKUP(_xlfn.SINGLE(Burkolattípus), lábazat!$A$3:$A$17, _xlfn.XLOOKUP(_xlfn.SINGLE(Falburkolattípus), lábazat!$C$1:$U$1, lábazat!$C$3:$U$17))</f>
        <v>SZP1</v>
      </c>
      <c r="Z273" s="9"/>
      <c r="AA273" s="20"/>
      <c r="AB273" s="39"/>
      <c r="AE273" s="9"/>
      <c r="AF273" s="9"/>
    </row>
    <row r="274" spans="1:32">
      <c r="A274" s="32" t="str">
        <f>LEFT(ID)</f>
        <v>K</v>
      </c>
      <c r="B274" s="33">
        <f t="shared" si="31"/>
        <v>0</v>
      </c>
      <c r="C274" s="33">
        <f t="shared" si="32"/>
        <v>16</v>
      </c>
      <c r="D274" s="9" t="s">
        <v>288</v>
      </c>
      <c r="E274" s="9" t="s">
        <v>289</v>
      </c>
      <c r="F274" s="9" t="s">
        <v>48</v>
      </c>
      <c r="G274" s="9" t="s">
        <v>49</v>
      </c>
      <c r="H274" s="9" t="s">
        <v>285</v>
      </c>
      <c r="I274" s="9" t="s">
        <v>254</v>
      </c>
      <c r="J274" s="34">
        <v>13.54</v>
      </c>
      <c r="K274" s="35">
        <v>15.82</v>
      </c>
      <c r="L274" s="35">
        <v>4.03</v>
      </c>
      <c r="M274" s="35">
        <v>3.3</v>
      </c>
      <c r="N274" s="9" t="s">
        <v>50</v>
      </c>
      <c r="O274" s="9" t="s">
        <v>60</v>
      </c>
      <c r="P274" s="9" t="s">
        <v>51</v>
      </c>
      <c r="Q274" s="34">
        <v>2.13</v>
      </c>
      <c r="R274" s="34">
        <v>0</v>
      </c>
      <c r="S274" s="36">
        <f t="shared" si="33"/>
        <v>50.075999999999993</v>
      </c>
      <c r="T274" s="37">
        <f t="shared" si="34"/>
        <v>44.681999999999995</v>
      </c>
      <c r="U274" s="38">
        <f t="shared" si="35"/>
        <v>1.6247999999999998</v>
      </c>
      <c r="V274" s="9" t="str" cm="1">
        <f t="array" ref="V274">_xlfn.XLOOKUP(HsgLista[[#This Row],[Helyiség kategória kód]], _KatKódok, Hasznos_e)</f>
        <v>Hasznos</v>
      </c>
      <c r="W274" s="55" t="str">
        <f t="shared" si="36"/>
        <v>100-as rúd</v>
      </c>
      <c r="X274" s="103">
        <f t="shared" si="37"/>
        <v>0.73000000000000043</v>
      </c>
      <c r="Y274" s="9" t="str" cm="1">
        <f t="array" ref="Y274">_xlfn.XLOOKUP(_xlfn.SINGLE(Burkolattípus), lábazat!$A$3:$A$17, _xlfn.XLOOKUP(_xlfn.SINGLE(Falburkolattípus), lábazat!$C$1:$U$1, lábazat!$C$3:$U$17))</f>
        <v>GUMI</v>
      </c>
      <c r="Z274" s="9"/>
      <c r="AA274" s="20"/>
      <c r="AB274" s="39"/>
      <c r="AE274" s="9"/>
      <c r="AF274" s="9"/>
    </row>
    <row r="275" spans="1:32">
      <c r="A275" s="32" t="str">
        <f>LEFT(ID)</f>
        <v>K</v>
      </c>
      <c r="B275" s="33">
        <f t="shared" si="31"/>
        <v>0</v>
      </c>
      <c r="C275" s="33">
        <f t="shared" si="32"/>
        <v>17</v>
      </c>
      <c r="D275" s="9" t="s">
        <v>290</v>
      </c>
      <c r="E275" s="9" t="s">
        <v>151</v>
      </c>
      <c r="F275" s="9" t="s">
        <v>48</v>
      </c>
      <c r="G275" s="9" t="s">
        <v>49</v>
      </c>
      <c r="H275" s="9" t="s">
        <v>285</v>
      </c>
      <c r="I275" s="9" t="s">
        <v>254</v>
      </c>
      <c r="J275" s="34">
        <v>12.19</v>
      </c>
      <c r="K275" s="35">
        <v>14.1</v>
      </c>
      <c r="L275" s="35">
        <v>4.03</v>
      </c>
      <c r="M275" s="35">
        <v>3.3</v>
      </c>
      <c r="N275" s="9" t="s">
        <v>50</v>
      </c>
      <c r="O275" s="9" t="s">
        <v>141</v>
      </c>
      <c r="P275" s="9" t="s">
        <v>51</v>
      </c>
      <c r="Q275" s="34">
        <v>2.13</v>
      </c>
      <c r="R275" s="34">
        <v>3.63</v>
      </c>
      <c r="S275" s="36">
        <f t="shared" si="33"/>
        <v>40.769999999999989</v>
      </c>
      <c r="T275" s="37">
        <f t="shared" si="34"/>
        <v>40.226999999999997</v>
      </c>
      <c r="U275" s="38">
        <f t="shared" si="35"/>
        <v>1.4628000000000001</v>
      </c>
      <c r="V275" s="9" t="str" cm="1">
        <f t="array" ref="V275">_xlfn.XLOOKUP(HsgLista[[#This Row],[Helyiség kategória kód]], _KatKódok, Hasznos_e)</f>
        <v>Hasznos</v>
      </c>
      <c r="W275" s="55" t="str">
        <f t="shared" si="36"/>
        <v>100-as rúd</v>
      </c>
      <c r="X275" s="103">
        <f t="shared" si="37"/>
        <v>0.73000000000000043</v>
      </c>
      <c r="Y275" s="9" t="str" cm="1">
        <f t="array" ref="Y275">_xlfn.XLOOKUP(_xlfn.SINGLE(Burkolattípus), lábazat!$A$3:$A$17, _xlfn.XLOOKUP(_xlfn.SINGLE(Falburkolattípus), lábazat!$C$1:$U$1, lábazat!$C$3:$U$17))</f>
        <v>SZP1</v>
      </c>
      <c r="Z275" s="9"/>
      <c r="AA275" s="20"/>
      <c r="AB275" s="39"/>
      <c r="AE275" s="9"/>
      <c r="AF275" s="9"/>
    </row>
    <row r="276" spans="1:32">
      <c r="A276" s="32" t="str">
        <f>LEFT(ID)</f>
        <v>K</v>
      </c>
      <c r="B276" s="33">
        <f t="shared" si="31"/>
        <v>1</v>
      </c>
      <c r="C276" s="33">
        <f t="shared" si="32"/>
        <v>10</v>
      </c>
      <c r="D276" s="9" t="s">
        <v>291</v>
      </c>
      <c r="E276" s="9" t="s">
        <v>292</v>
      </c>
      <c r="F276" s="9" t="s">
        <v>48</v>
      </c>
      <c r="G276" s="9" t="s">
        <v>49</v>
      </c>
      <c r="H276" s="9" t="s">
        <v>47</v>
      </c>
      <c r="I276" s="9" t="s">
        <v>254</v>
      </c>
      <c r="J276" s="34">
        <v>21.43</v>
      </c>
      <c r="K276" s="35">
        <v>19.649999999999999</v>
      </c>
      <c r="L276" s="35">
        <v>3.01</v>
      </c>
      <c r="M276" s="35">
        <v>2.7</v>
      </c>
      <c r="N276" s="9" t="s">
        <v>50</v>
      </c>
      <c r="O276" s="9" t="s">
        <v>29</v>
      </c>
      <c r="P276" s="9" t="s">
        <v>51</v>
      </c>
      <c r="Q276" s="34">
        <v>2.5</v>
      </c>
      <c r="R276" s="34">
        <v>4.45</v>
      </c>
      <c r="S276" s="36">
        <f t="shared" si="33"/>
        <v>46.104999999999997</v>
      </c>
      <c r="T276" s="37">
        <f t="shared" si="34"/>
        <v>57.861000000000004</v>
      </c>
      <c r="U276" s="38">
        <f t="shared" si="35"/>
        <v>2.5715999999999997</v>
      </c>
      <c r="V276" s="9" t="str" cm="1">
        <f t="array" ref="V276">_xlfn.XLOOKUP(HsgLista[[#This Row],[Helyiség kategória kód]], _KatKódok, Hasznos_e)</f>
        <v>Hasznos</v>
      </c>
      <c r="W276" s="55" t="str">
        <f t="shared" si="36"/>
        <v>50-es rúd</v>
      </c>
      <c r="X276" s="103">
        <f t="shared" si="37"/>
        <v>0.30999999999999961</v>
      </c>
      <c r="Y276" s="9" t="str" cm="1">
        <f t="array" ref="Y276">_xlfn.XLOOKUP(_xlfn.SINGLE(Burkolattípus), lábazat!$A$3:$A$17, _xlfn.XLOOKUP(_xlfn.SINGLE(Falburkolattípus), lábazat!$C$1:$U$1, lábazat!$C$3:$U$17))</f>
        <v>SZP2</v>
      </c>
      <c r="Z276" s="9"/>
      <c r="AA276" s="20"/>
      <c r="AB276" s="39"/>
      <c r="AE276" s="9"/>
      <c r="AF276" s="9"/>
    </row>
    <row r="277" spans="1:32">
      <c r="A277" s="32" t="str">
        <f>LEFT(ID)</f>
        <v>K</v>
      </c>
      <c r="B277" s="33">
        <f t="shared" si="31"/>
        <v>2</v>
      </c>
      <c r="C277" s="33">
        <f t="shared" si="32"/>
        <v>6</v>
      </c>
      <c r="D277" s="9" t="s">
        <v>293</v>
      </c>
      <c r="E277" s="9" t="s">
        <v>53</v>
      </c>
      <c r="F277" s="9" t="s">
        <v>48</v>
      </c>
      <c r="G277" s="9" t="s">
        <v>49</v>
      </c>
      <c r="H277" s="9" t="s">
        <v>47</v>
      </c>
      <c r="I277" s="9" t="s">
        <v>254</v>
      </c>
      <c r="J277" s="34">
        <v>21.53</v>
      </c>
      <c r="K277" s="35">
        <v>18.89</v>
      </c>
      <c r="L277" s="35">
        <v>3.03</v>
      </c>
      <c r="M277" s="35">
        <v>2.7</v>
      </c>
      <c r="N277" s="9" t="s">
        <v>50</v>
      </c>
      <c r="O277" s="9" t="s">
        <v>29</v>
      </c>
      <c r="P277" s="9" t="s">
        <v>51</v>
      </c>
      <c r="Q277" s="34">
        <v>2.5</v>
      </c>
      <c r="R277" s="34">
        <v>3.53</v>
      </c>
      <c r="S277" s="36">
        <f t="shared" si="33"/>
        <v>44.973000000000006</v>
      </c>
      <c r="T277" s="37">
        <f t="shared" si="34"/>
        <v>58.131000000000007</v>
      </c>
      <c r="U277" s="38">
        <f t="shared" si="35"/>
        <v>2.5836000000000001</v>
      </c>
      <c r="V277" s="9" t="str" cm="1">
        <f t="array" ref="V277">_xlfn.XLOOKUP(HsgLista[[#This Row],[Helyiség kategória kód]], _KatKódok, Hasznos_e)</f>
        <v>Hasznos</v>
      </c>
      <c r="W277" s="55" t="str">
        <f t="shared" si="36"/>
        <v>50-es rúd</v>
      </c>
      <c r="X277" s="103">
        <f t="shared" si="37"/>
        <v>0.32999999999999963</v>
      </c>
      <c r="Y277" s="9" t="str" cm="1">
        <f t="array" ref="Y277">_xlfn.XLOOKUP(_xlfn.SINGLE(Burkolattípus), lábazat!$A$3:$A$17, _xlfn.XLOOKUP(_xlfn.SINGLE(Falburkolattípus), lábazat!$C$1:$U$1, lábazat!$C$3:$U$17))</f>
        <v>SZP2</v>
      </c>
      <c r="Z277" s="9"/>
      <c r="AA277" s="20"/>
      <c r="AB277" s="39"/>
      <c r="AE277" s="9"/>
      <c r="AF277" s="9"/>
    </row>
    <row r="278" spans="1:32">
      <c r="A278" s="32" t="str">
        <f>LEFT(ID)</f>
        <v>K</v>
      </c>
      <c r="B278" s="33">
        <f t="shared" si="31"/>
        <v>2</v>
      </c>
      <c r="C278" s="33">
        <f t="shared" si="32"/>
        <v>7</v>
      </c>
      <c r="D278" s="9" t="s">
        <v>294</v>
      </c>
      <c r="E278" s="9" t="s">
        <v>292</v>
      </c>
      <c r="F278" s="9" t="s">
        <v>48</v>
      </c>
      <c r="G278" s="9" t="s">
        <v>49</v>
      </c>
      <c r="H278" s="9" t="s">
        <v>47</v>
      </c>
      <c r="I278" s="9" t="s">
        <v>254</v>
      </c>
      <c r="J278" s="34">
        <v>21.43</v>
      </c>
      <c r="K278" s="35">
        <v>19.649999999999999</v>
      </c>
      <c r="L278" s="35">
        <v>3.03</v>
      </c>
      <c r="M278" s="35">
        <v>2.7</v>
      </c>
      <c r="N278" s="9" t="s">
        <v>50</v>
      </c>
      <c r="O278" s="9" t="s">
        <v>29</v>
      </c>
      <c r="P278" s="9" t="s">
        <v>51</v>
      </c>
      <c r="Q278" s="34">
        <v>2.5</v>
      </c>
      <c r="R278" s="34">
        <v>4.45</v>
      </c>
      <c r="S278" s="36">
        <f t="shared" si="33"/>
        <v>46.104999999999997</v>
      </c>
      <c r="T278" s="37">
        <f t="shared" si="34"/>
        <v>57.861000000000004</v>
      </c>
      <c r="U278" s="38">
        <f t="shared" si="35"/>
        <v>2.5715999999999997</v>
      </c>
      <c r="V278" s="9" t="str" cm="1">
        <f t="array" ref="V278">_xlfn.XLOOKUP(HsgLista[[#This Row],[Helyiség kategória kód]], _KatKódok, Hasznos_e)</f>
        <v>Hasznos</v>
      </c>
      <c r="W278" s="55" t="str">
        <f t="shared" si="36"/>
        <v>50-es rúd</v>
      </c>
      <c r="X278" s="103">
        <f t="shared" si="37"/>
        <v>0.32999999999999963</v>
      </c>
      <c r="Y278" s="9" t="str" cm="1">
        <f t="array" ref="Y278">_xlfn.XLOOKUP(_xlfn.SINGLE(Burkolattípus), lábazat!$A$3:$A$17, _xlfn.XLOOKUP(_xlfn.SINGLE(Falburkolattípus), lábazat!$C$1:$U$1, lábazat!$C$3:$U$17))</f>
        <v>SZP2</v>
      </c>
      <c r="Z278" s="9"/>
      <c r="AA278" s="20"/>
      <c r="AB278" s="39"/>
      <c r="AE278" s="9"/>
      <c r="AF278" s="9"/>
    </row>
    <row r="279" spans="1:32">
      <c r="A279" s="32" t="str">
        <f>LEFT(ID)</f>
        <v>K</v>
      </c>
      <c r="B279" s="33">
        <f t="shared" si="31"/>
        <v>3</v>
      </c>
      <c r="C279" s="33">
        <f t="shared" si="32"/>
        <v>4</v>
      </c>
      <c r="D279" s="9" t="s">
        <v>295</v>
      </c>
      <c r="E279" s="9" t="s">
        <v>47</v>
      </c>
      <c r="F279" s="9" t="s">
        <v>48</v>
      </c>
      <c r="G279" s="9" t="s">
        <v>49</v>
      </c>
      <c r="H279" s="9" t="s">
        <v>47</v>
      </c>
      <c r="I279" s="9" t="s">
        <v>254</v>
      </c>
      <c r="J279" s="34">
        <v>20.41</v>
      </c>
      <c r="K279" s="35">
        <v>18.86</v>
      </c>
      <c r="L279" s="35">
        <v>2.96</v>
      </c>
      <c r="M279" s="35">
        <v>2.7</v>
      </c>
      <c r="N279" s="9" t="s">
        <v>50</v>
      </c>
      <c r="O279" s="9" t="s">
        <v>29</v>
      </c>
      <c r="P279" s="9" t="s">
        <v>51</v>
      </c>
      <c r="Q279" s="34">
        <v>2.13</v>
      </c>
      <c r="R279" s="34">
        <v>5.16</v>
      </c>
      <c r="S279" s="36">
        <f t="shared" si="33"/>
        <v>43.632000000000005</v>
      </c>
      <c r="T279" s="37">
        <f t="shared" si="34"/>
        <v>55.107000000000006</v>
      </c>
      <c r="U279" s="38">
        <f t="shared" si="35"/>
        <v>2.4492000000000003</v>
      </c>
      <c r="V279" s="9" t="str" cm="1">
        <f t="array" ref="V279">_xlfn.XLOOKUP(HsgLista[[#This Row],[Helyiség kategória kód]], _KatKódok, Hasznos_e)</f>
        <v>Hasznos</v>
      </c>
      <c r="W279" s="55" t="str">
        <f t="shared" si="36"/>
        <v>50-es rúd</v>
      </c>
      <c r="X279" s="103">
        <f t="shared" si="37"/>
        <v>0.25999999999999979</v>
      </c>
      <c r="Y279" s="9" t="str" cm="1">
        <f t="array" ref="Y279">_xlfn.XLOOKUP(_xlfn.SINGLE(Burkolattípus), lábazat!$A$3:$A$17, _xlfn.XLOOKUP(_xlfn.SINGLE(Falburkolattípus), lábazat!$C$1:$U$1, lábazat!$C$3:$U$17))</f>
        <v>SZP2</v>
      </c>
      <c r="Z279" s="9"/>
      <c r="AA279" s="20"/>
      <c r="AB279" s="39"/>
      <c r="AE279" s="9"/>
      <c r="AF279" s="9"/>
    </row>
    <row r="280" spans="1:32">
      <c r="A280" s="32" t="str">
        <f>LEFT(ID)</f>
        <v>K</v>
      </c>
      <c r="B280" s="33">
        <f t="shared" si="31"/>
        <v>3</v>
      </c>
      <c r="C280" s="33">
        <f t="shared" si="32"/>
        <v>4</v>
      </c>
      <c r="D280" s="9" t="s">
        <v>295</v>
      </c>
      <c r="E280" s="9" t="s">
        <v>292</v>
      </c>
      <c r="F280" s="9" t="s">
        <v>48</v>
      </c>
      <c r="G280" s="9" t="s">
        <v>49</v>
      </c>
      <c r="H280" s="9" t="s">
        <v>47</v>
      </c>
      <c r="I280" s="9" t="s">
        <v>254</v>
      </c>
      <c r="J280" s="34">
        <v>8.93</v>
      </c>
      <c r="K280" s="35">
        <v>14.32</v>
      </c>
      <c r="L280" s="35">
        <v>2.96</v>
      </c>
      <c r="M280" s="35">
        <v>2.7</v>
      </c>
      <c r="N280" s="9" t="s">
        <v>50</v>
      </c>
      <c r="O280" s="9" t="s">
        <v>29</v>
      </c>
      <c r="P280" s="9" t="s">
        <v>51</v>
      </c>
      <c r="Q280" s="34">
        <v>0</v>
      </c>
      <c r="R280" s="34">
        <v>1.72</v>
      </c>
      <c r="S280" s="36">
        <f t="shared" si="33"/>
        <v>36.944000000000003</v>
      </c>
      <c r="T280" s="37">
        <f t="shared" si="34"/>
        <v>24.111000000000001</v>
      </c>
      <c r="U280" s="38">
        <f t="shared" si="35"/>
        <v>1.0715999999999999</v>
      </c>
      <c r="V280" s="9" t="str" cm="1">
        <f t="array" ref="V280">_xlfn.XLOOKUP(HsgLista[[#This Row],[Helyiség kategória kód]], _KatKódok, Hasznos_e)</f>
        <v>Hasznos</v>
      </c>
      <c r="W280" s="55" t="str">
        <f t="shared" si="36"/>
        <v>50-es rúd</v>
      </c>
      <c r="X280" s="103">
        <f t="shared" si="37"/>
        <v>0.25999999999999979</v>
      </c>
      <c r="Y280" s="9" t="str" cm="1">
        <f t="array" ref="Y280">_xlfn.XLOOKUP(_xlfn.SINGLE(Burkolattípus), lábazat!$A$3:$A$17, _xlfn.XLOOKUP(_xlfn.SINGLE(Falburkolattípus), lábazat!$C$1:$U$1, lábazat!$C$3:$U$17))</f>
        <v>SZP2</v>
      </c>
      <c r="Z280" s="9"/>
      <c r="AA280" s="20"/>
      <c r="AB280" s="39"/>
      <c r="AE280" s="9"/>
      <c r="AF280" s="9"/>
    </row>
    <row r="281" spans="1:32">
      <c r="A281" s="32" t="str">
        <f>LEFT(ID)</f>
        <v>K</v>
      </c>
      <c r="B281" s="33">
        <f t="shared" si="31"/>
        <v>3</v>
      </c>
      <c r="C281" s="33">
        <f t="shared" si="32"/>
        <v>9</v>
      </c>
      <c r="D281" s="9" t="s">
        <v>296</v>
      </c>
      <c r="E281" s="9" t="s">
        <v>149</v>
      </c>
      <c r="F281" s="9" t="s">
        <v>48</v>
      </c>
      <c r="G281" s="9" t="s">
        <v>49</v>
      </c>
      <c r="H281" s="9" t="s">
        <v>149</v>
      </c>
      <c r="I281" s="9" t="s">
        <v>254</v>
      </c>
      <c r="J281" s="34">
        <v>35.32</v>
      </c>
      <c r="K281" s="35">
        <v>25.81</v>
      </c>
      <c r="L281" s="35">
        <v>2.99</v>
      </c>
      <c r="M281" s="35">
        <v>2.7</v>
      </c>
      <c r="N281" s="9" t="s">
        <v>50</v>
      </c>
      <c r="O281" s="9" t="s">
        <v>141</v>
      </c>
      <c r="P281" s="9" t="s">
        <v>51</v>
      </c>
      <c r="Q281" s="34">
        <v>2.5</v>
      </c>
      <c r="R281" s="34">
        <v>0</v>
      </c>
      <c r="S281" s="36">
        <f t="shared" si="33"/>
        <v>67.186999999999998</v>
      </c>
      <c r="T281" s="37">
        <f t="shared" si="34"/>
        <v>95.364000000000004</v>
      </c>
      <c r="U281" s="38">
        <f t="shared" si="35"/>
        <v>4.2384000000000004</v>
      </c>
      <c r="V281" s="9" t="str" cm="1">
        <f t="array" ref="V281">_xlfn.XLOOKUP(HsgLista[[#This Row],[Helyiség kategória kód]], _KatKódok, Hasznos_e)</f>
        <v>Hasznos</v>
      </c>
      <c r="W281" s="55" t="str">
        <f t="shared" si="36"/>
        <v>50-es rúd</v>
      </c>
      <c r="X281" s="103">
        <f t="shared" si="37"/>
        <v>0.29000000000000004</v>
      </c>
      <c r="Y281" s="9" t="str" cm="1">
        <f t="array" ref="Y281">_xlfn.XLOOKUP(_xlfn.SINGLE(Burkolattípus), lábazat!$A$3:$A$17, _xlfn.XLOOKUP(_xlfn.SINGLE(Falburkolattípus), lábazat!$C$1:$U$1, lábazat!$C$3:$U$17))</f>
        <v>SZP1</v>
      </c>
      <c r="Z281" s="9"/>
      <c r="AA281" s="20"/>
      <c r="AB281" s="39"/>
      <c r="AE281" s="9"/>
      <c r="AF281" s="9"/>
    </row>
    <row r="282" spans="1:32">
      <c r="A282" s="32" t="str">
        <f>LEFT(ID)</f>
        <v>K</v>
      </c>
      <c r="B282" s="33">
        <f t="shared" si="31"/>
        <v>3</v>
      </c>
      <c r="C282" s="33">
        <f t="shared" si="32"/>
        <v>10</v>
      </c>
      <c r="D282" s="9" t="s">
        <v>297</v>
      </c>
      <c r="E282" s="9" t="s">
        <v>298</v>
      </c>
      <c r="F282" s="9" t="s">
        <v>48</v>
      </c>
      <c r="G282" s="9" t="s">
        <v>49</v>
      </c>
      <c r="H282" s="9" t="s">
        <v>298</v>
      </c>
      <c r="I282" s="9" t="s">
        <v>254</v>
      </c>
      <c r="J282" s="34">
        <v>20.09</v>
      </c>
      <c r="K282" s="35">
        <v>20.39</v>
      </c>
      <c r="L282" s="35">
        <v>2.99</v>
      </c>
      <c r="M282" s="35">
        <v>2.7</v>
      </c>
      <c r="N282" s="9" t="s">
        <v>50</v>
      </c>
      <c r="O282" s="9" t="s">
        <v>141</v>
      </c>
      <c r="P282" s="9" t="s">
        <v>51</v>
      </c>
      <c r="Q282" s="34">
        <v>4.63</v>
      </c>
      <c r="R282" s="34">
        <v>0</v>
      </c>
      <c r="S282" s="36">
        <f t="shared" si="33"/>
        <v>50.423000000000002</v>
      </c>
      <c r="T282" s="37">
        <f t="shared" si="34"/>
        <v>54.243000000000002</v>
      </c>
      <c r="U282" s="38">
        <f t="shared" si="35"/>
        <v>2.4108000000000001</v>
      </c>
      <c r="V282" s="9" t="str" cm="1">
        <f t="array" ref="V282">_xlfn.XLOOKUP(HsgLista[[#This Row],[Helyiség kategória kód]], _KatKódok, Hasznos_e)</f>
        <v>Hasznos</v>
      </c>
      <c r="W282" s="55" t="str">
        <f t="shared" si="36"/>
        <v>50-es rúd</v>
      </c>
      <c r="X282" s="103">
        <f t="shared" si="37"/>
        <v>0.29000000000000004</v>
      </c>
      <c r="Y282" s="9" t="str" cm="1">
        <f t="array" ref="Y282">_xlfn.XLOOKUP(_xlfn.SINGLE(Burkolattípus), lábazat!$A$3:$A$17, _xlfn.XLOOKUP(_xlfn.SINGLE(Falburkolattípus), lábazat!$C$1:$U$1, lábazat!$C$3:$U$17))</f>
        <v>SZP1</v>
      </c>
      <c r="Z282" s="9"/>
      <c r="AA282" s="20"/>
      <c r="AB282" s="39"/>
      <c r="AE282" s="9"/>
      <c r="AF282" s="9"/>
    </row>
    <row r="283" spans="1:32">
      <c r="A283" s="32" t="str">
        <f>LEFT(ID)</f>
        <v>K</v>
      </c>
      <c r="B283" s="33">
        <f t="shared" si="31"/>
        <v>3</v>
      </c>
      <c r="C283" s="33">
        <f t="shared" si="32"/>
        <v>11</v>
      </c>
      <c r="D283" s="9" t="s">
        <v>299</v>
      </c>
      <c r="E283" s="9" t="s">
        <v>298</v>
      </c>
      <c r="F283" s="9" t="s">
        <v>48</v>
      </c>
      <c r="G283" s="9" t="s">
        <v>49</v>
      </c>
      <c r="H283" s="9" t="s">
        <v>298</v>
      </c>
      <c r="I283" s="9" t="s">
        <v>254</v>
      </c>
      <c r="J283" s="34">
        <v>23.48</v>
      </c>
      <c r="K283" s="35">
        <v>19.61</v>
      </c>
      <c r="L283" s="35">
        <v>2.99</v>
      </c>
      <c r="M283" s="35">
        <v>2.7</v>
      </c>
      <c r="N283" s="9" t="s">
        <v>50</v>
      </c>
      <c r="O283" s="9" t="s">
        <v>141</v>
      </c>
      <c r="P283" s="9" t="s">
        <v>51</v>
      </c>
      <c r="Q283" s="34">
        <v>2.13</v>
      </c>
      <c r="R283" s="34">
        <v>0</v>
      </c>
      <c r="S283" s="36">
        <f t="shared" si="33"/>
        <v>50.817</v>
      </c>
      <c r="T283" s="37">
        <f t="shared" si="34"/>
        <v>63.396000000000008</v>
      </c>
      <c r="U283" s="38">
        <f t="shared" si="35"/>
        <v>2.8176000000000001</v>
      </c>
      <c r="V283" s="9" t="str" cm="1">
        <f t="array" ref="V283">_xlfn.XLOOKUP(HsgLista[[#This Row],[Helyiség kategória kód]], _KatKódok, Hasznos_e)</f>
        <v>Hasznos</v>
      </c>
      <c r="W283" s="55" t="str">
        <f t="shared" si="36"/>
        <v>50-es rúd</v>
      </c>
      <c r="X283" s="103">
        <f t="shared" si="37"/>
        <v>0.29000000000000004</v>
      </c>
      <c r="Y283" s="9" t="str" cm="1">
        <f t="array" ref="Y283">_xlfn.XLOOKUP(_xlfn.SINGLE(Burkolattípus), lábazat!$A$3:$A$17, _xlfn.XLOOKUP(_xlfn.SINGLE(Falburkolattípus), lábazat!$C$1:$U$1, lábazat!$C$3:$U$17))</f>
        <v>SZP1</v>
      </c>
      <c r="Z283" s="9"/>
      <c r="AA283" s="20"/>
      <c r="AB283" s="39"/>
      <c r="AE283" s="9"/>
      <c r="AF283" s="9"/>
    </row>
    <row r="284" spans="1:32">
      <c r="A284" s="32" t="str">
        <f>LEFT(ID)</f>
        <v>K</v>
      </c>
      <c r="B284" s="33">
        <f t="shared" si="31"/>
        <v>3</v>
      </c>
      <c r="C284" s="33">
        <f t="shared" si="32"/>
        <v>12</v>
      </c>
      <c r="D284" s="9" t="s">
        <v>300</v>
      </c>
      <c r="E284" s="9" t="s">
        <v>298</v>
      </c>
      <c r="F284" s="9" t="s">
        <v>48</v>
      </c>
      <c r="G284" s="9" t="s">
        <v>49</v>
      </c>
      <c r="H284" s="9" t="s">
        <v>298</v>
      </c>
      <c r="I284" s="9" t="s">
        <v>254</v>
      </c>
      <c r="J284" s="34">
        <v>21.51</v>
      </c>
      <c r="K284" s="35">
        <v>20.12</v>
      </c>
      <c r="L284" s="35">
        <v>2.99</v>
      </c>
      <c r="M284" s="35">
        <v>2.7</v>
      </c>
      <c r="N284" s="9" t="s">
        <v>50</v>
      </c>
      <c r="O284" s="9" t="s">
        <v>141</v>
      </c>
      <c r="P284" s="9" t="s">
        <v>51</v>
      </c>
      <c r="Q284" s="34">
        <v>2.5</v>
      </c>
      <c r="R284" s="34">
        <v>3.79</v>
      </c>
      <c r="S284" s="36">
        <f t="shared" si="33"/>
        <v>48.034000000000006</v>
      </c>
      <c r="T284" s="37">
        <f t="shared" si="34"/>
        <v>58.077000000000005</v>
      </c>
      <c r="U284" s="38">
        <f t="shared" si="35"/>
        <v>2.5811999999999999</v>
      </c>
      <c r="V284" s="9" t="str" cm="1">
        <f t="array" ref="V284">_xlfn.XLOOKUP(HsgLista[[#This Row],[Helyiség kategória kód]], _KatKódok, Hasznos_e)</f>
        <v>Hasznos</v>
      </c>
      <c r="W284" s="55" t="str">
        <f t="shared" si="36"/>
        <v>50-es rúd</v>
      </c>
      <c r="X284" s="103">
        <f t="shared" si="37"/>
        <v>0.29000000000000004</v>
      </c>
      <c r="Y284" s="9" t="str" cm="1">
        <f t="array" ref="Y284">_xlfn.XLOOKUP(_xlfn.SINGLE(Burkolattípus), lábazat!$A$3:$A$17, _xlfn.XLOOKUP(_xlfn.SINGLE(Falburkolattípus), lábazat!$C$1:$U$1, lábazat!$C$3:$U$17))</f>
        <v>SZP1</v>
      </c>
      <c r="Z284" s="9"/>
      <c r="AA284" s="20"/>
      <c r="AB284" s="39"/>
      <c r="AE284" s="9"/>
      <c r="AF284" s="9"/>
    </row>
    <row r="285" spans="1:32">
      <c r="A285" s="32" t="str">
        <f>LEFT(ID)</f>
        <v>K</v>
      </c>
      <c r="B285" s="33">
        <f t="shared" si="31"/>
        <v>3</v>
      </c>
      <c r="C285" s="33">
        <f t="shared" si="32"/>
        <v>13</v>
      </c>
      <c r="D285" s="9" t="s">
        <v>301</v>
      </c>
      <c r="E285" s="9" t="s">
        <v>56</v>
      </c>
      <c r="F285" s="9" t="s">
        <v>48</v>
      </c>
      <c r="G285" s="9" t="s">
        <v>49</v>
      </c>
      <c r="H285" s="9" t="s">
        <v>56</v>
      </c>
      <c r="I285" s="9" t="s">
        <v>254</v>
      </c>
      <c r="J285" s="34">
        <v>21.33</v>
      </c>
      <c r="K285" s="35">
        <v>19.25</v>
      </c>
      <c r="L285" s="35">
        <v>2.99</v>
      </c>
      <c r="M285" s="35">
        <v>2.7</v>
      </c>
      <c r="N285" s="9" t="s">
        <v>50</v>
      </c>
      <c r="O285" s="9" t="s">
        <v>60</v>
      </c>
      <c r="P285" s="9" t="s">
        <v>51</v>
      </c>
      <c r="Q285" s="34">
        <v>2.13</v>
      </c>
      <c r="R285" s="34">
        <v>4.45</v>
      </c>
      <c r="S285" s="36">
        <f t="shared" si="33"/>
        <v>45.394999999999996</v>
      </c>
      <c r="T285" s="37">
        <f t="shared" si="34"/>
        <v>57.591000000000001</v>
      </c>
      <c r="U285" s="38">
        <f t="shared" si="35"/>
        <v>2.5595999999999997</v>
      </c>
      <c r="V285" s="9" t="str" cm="1">
        <f t="array" ref="V285">_xlfn.XLOOKUP(HsgLista[[#This Row],[Helyiség kategória kód]], _KatKódok, Hasznos_e)</f>
        <v>Hasznos</v>
      </c>
      <c r="W285" s="55" t="str">
        <f t="shared" si="36"/>
        <v>50-es rúd</v>
      </c>
      <c r="X285" s="103">
        <f t="shared" si="37"/>
        <v>0.29000000000000004</v>
      </c>
      <c r="Y285" s="9" t="str" cm="1">
        <f t="array" ref="Y285">_xlfn.XLOOKUP(_xlfn.SINGLE(Burkolattípus), lábazat!$A$3:$A$17, _xlfn.XLOOKUP(_xlfn.SINGLE(Falburkolattípus), lábazat!$C$1:$U$1, lábazat!$C$3:$U$17))</f>
        <v>GUMI</v>
      </c>
      <c r="Z285" s="9"/>
      <c r="AA285" s="20"/>
      <c r="AB285" s="39"/>
      <c r="AE285" s="9"/>
      <c r="AF285" s="9"/>
    </row>
    <row r="286" spans="1:32">
      <c r="A286" s="32" t="str">
        <f>LEFT(ID)</f>
        <v>K</v>
      </c>
      <c r="B286" s="33">
        <f t="shared" si="31"/>
        <v>3</v>
      </c>
      <c r="C286" s="33">
        <f t="shared" si="32"/>
        <v>14</v>
      </c>
      <c r="D286" s="9" t="s">
        <v>302</v>
      </c>
      <c r="E286" s="9" t="s">
        <v>298</v>
      </c>
      <c r="F286" s="9" t="s">
        <v>48</v>
      </c>
      <c r="G286" s="9" t="s">
        <v>49</v>
      </c>
      <c r="H286" s="9" t="s">
        <v>298</v>
      </c>
      <c r="I286" s="9" t="s">
        <v>254</v>
      </c>
      <c r="J286" s="34">
        <v>21.18</v>
      </c>
      <c r="K286" s="35">
        <v>19.07</v>
      </c>
      <c r="L286" s="35">
        <v>2.99</v>
      </c>
      <c r="M286" s="35">
        <v>2.7</v>
      </c>
      <c r="N286" s="9" t="s">
        <v>50</v>
      </c>
      <c r="O286" s="9" t="s">
        <v>141</v>
      </c>
      <c r="P286" s="9" t="s">
        <v>51</v>
      </c>
      <c r="Q286" s="34">
        <v>2.5</v>
      </c>
      <c r="R286" s="34">
        <v>3.79</v>
      </c>
      <c r="S286" s="36">
        <f t="shared" si="33"/>
        <v>45.199000000000005</v>
      </c>
      <c r="T286" s="37">
        <f t="shared" si="34"/>
        <v>57.186</v>
      </c>
      <c r="U286" s="38">
        <f t="shared" si="35"/>
        <v>2.5415999999999999</v>
      </c>
      <c r="V286" s="9" t="str" cm="1">
        <f t="array" ref="V286">_xlfn.XLOOKUP(HsgLista[[#This Row],[Helyiség kategória kód]], _KatKódok, Hasznos_e)</f>
        <v>Hasznos</v>
      </c>
      <c r="W286" s="55" t="str">
        <f t="shared" si="36"/>
        <v>50-es rúd</v>
      </c>
      <c r="X286" s="103">
        <f t="shared" si="37"/>
        <v>0.29000000000000004</v>
      </c>
      <c r="Y286" s="9" t="str" cm="1">
        <f t="array" ref="Y286">_xlfn.XLOOKUP(_xlfn.SINGLE(Burkolattípus), lábazat!$A$3:$A$17, _xlfn.XLOOKUP(_xlfn.SINGLE(Falburkolattípus), lábazat!$C$1:$U$1, lábazat!$C$3:$U$17))</f>
        <v>SZP1</v>
      </c>
      <c r="Z286" s="9"/>
      <c r="AA286" s="20"/>
      <c r="AB286" s="39"/>
      <c r="AE286" s="9"/>
      <c r="AF286" s="9"/>
    </row>
    <row r="287" spans="1:32">
      <c r="A287" s="32" t="str">
        <f>LEFT(ID)</f>
        <v>K</v>
      </c>
      <c r="B287" s="33">
        <f t="shared" si="31"/>
        <v>3</v>
      </c>
      <c r="C287" s="33">
        <f t="shared" si="32"/>
        <v>15</v>
      </c>
      <c r="D287" s="9" t="s">
        <v>303</v>
      </c>
      <c r="E287" s="9" t="s">
        <v>47</v>
      </c>
      <c r="F287" s="9" t="s">
        <v>48</v>
      </c>
      <c r="G287" s="9" t="s">
        <v>49</v>
      </c>
      <c r="H287" s="9" t="s">
        <v>298</v>
      </c>
      <c r="I287" s="9" t="s">
        <v>254</v>
      </c>
      <c r="J287" s="34">
        <v>21.09</v>
      </c>
      <c r="K287" s="35">
        <v>18.97</v>
      </c>
      <c r="L287" s="35">
        <v>2.99</v>
      </c>
      <c r="M287" s="35">
        <v>2.7</v>
      </c>
      <c r="N287" s="9" t="s">
        <v>50</v>
      </c>
      <c r="O287" s="9" t="s">
        <v>141</v>
      </c>
      <c r="P287" s="9" t="s">
        <v>51</v>
      </c>
      <c r="Q287" s="34">
        <v>2.5</v>
      </c>
      <c r="R287" s="34">
        <v>4.45</v>
      </c>
      <c r="S287" s="36">
        <f t="shared" si="33"/>
        <v>44.268999999999998</v>
      </c>
      <c r="T287" s="37">
        <f t="shared" si="34"/>
        <v>56.943000000000005</v>
      </c>
      <c r="U287" s="38">
        <f t="shared" si="35"/>
        <v>2.5307999999999997</v>
      </c>
      <c r="V287" s="9" t="str" cm="1">
        <f t="array" ref="V287">_xlfn.XLOOKUP(HsgLista[[#This Row],[Helyiség kategória kód]], _KatKódok, Hasznos_e)</f>
        <v>Hasznos</v>
      </c>
      <c r="W287" s="55" t="str">
        <f t="shared" si="36"/>
        <v>50-es rúd</v>
      </c>
      <c r="X287" s="103">
        <f t="shared" si="37"/>
        <v>0.29000000000000004</v>
      </c>
      <c r="Y287" s="9" t="str" cm="1">
        <f t="array" ref="Y287">_xlfn.XLOOKUP(_xlfn.SINGLE(Burkolattípus), lábazat!$A$3:$A$17, _xlfn.XLOOKUP(_xlfn.SINGLE(Falburkolattípus), lábazat!$C$1:$U$1, lábazat!$C$3:$U$17))</f>
        <v>SZP1</v>
      </c>
      <c r="Z287" s="9"/>
      <c r="AA287" s="20"/>
      <c r="AB287" s="39"/>
      <c r="AE287" s="9"/>
      <c r="AF287" s="9"/>
    </row>
    <row r="288" spans="1:32">
      <c r="A288" s="32" t="str">
        <f>LEFT(ID)</f>
        <v>K</v>
      </c>
      <c r="B288" s="33">
        <f t="shared" si="31"/>
        <v>3</v>
      </c>
      <c r="C288" s="33">
        <f t="shared" si="32"/>
        <v>16</v>
      </c>
      <c r="D288" s="9" t="s">
        <v>304</v>
      </c>
      <c r="E288" s="9" t="s">
        <v>305</v>
      </c>
      <c r="F288" s="9" t="s">
        <v>48</v>
      </c>
      <c r="G288" s="9" t="s">
        <v>49</v>
      </c>
      <c r="H288" s="9" t="s">
        <v>305</v>
      </c>
      <c r="I288" s="9" t="s">
        <v>254</v>
      </c>
      <c r="J288" s="34">
        <v>21.26</v>
      </c>
      <c r="K288" s="35">
        <v>20.02</v>
      </c>
      <c r="L288" s="35">
        <v>2.99</v>
      </c>
      <c r="M288" s="35">
        <v>2.7</v>
      </c>
      <c r="N288" s="9" t="s">
        <v>50</v>
      </c>
      <c r="O288" s="9" t="s">
        <v>141</v>
      </c>
      <c r="P288" s="9" t="s">
        <v>51</v>
      </c>
      <c r="Q288" s="34">
        <v>2.5</v>
      </c>
      <c r="R288" s="34">
        <v>3.79</v>
      </c>
      <c r="S288" s="36">
        <f t="shared" si="33"/>
        <v>47.764000000000003</v>
      </c>
      <c r="T288" s="37">
        <f t="shared" si="34"/>
        <v>57.402000000000008</v>
      </c>
      <c r="U288" s="38">
        <f t="shared" si="35"/>
        <v>2.5512000000000001</v>
      </c>
      <c r="V288" s="9" t="str" cm="1">
        <f t="array" ref="V288">_xlfn.XLOOKUP(HsgLista[[#This Row],[Helyiség kategória kód]], _KatKódok, Hasznos_e)</f>
        <v>Hasznos</v>
      </c>
      <c r="W288" s="55" t="str">
        <f t="shared" si="36"/>
        <v>50-es rúd</v>
      </c>
      <c r="X288" s="103">
        <f t="shared" si="37"/>
        <v>0.29000000000000004</v>
      </c>
      <c r="Y288" s="9" t="str" cm="1">
        <f t="array" ref="Y288">_xlfn.XLOOKUP(_xlfn.SINGLE(Burkolattípus), lábazat!$A$3:$A$17, _xlfn.XLOOKUP(_xlfn.SINGLE(Falburkolattípus), lábazat!$C$1:$U$1, lábazat!$C$3:$U$17))</f>
        <v>SZP1</v>
      </c>
      <c r="Z288" s="9"/>
      <c r="AA288" s="20"/>
      <c r="AB288" s="39"/>
      <c r="AE288" s="9"/>
      <c r="AF288" s="9"/>
    </row>
    <row r="289" spans="1:32">
      <c r="A289" s="32" t="str">
        <f>LEFT(ID)</f>
        <v>K</v>
      </c>
      <c r="B289" s="33">
        <f t="shared" si="31"/>
        <v>3</v>
      </c>
      <c r="C289" s="33">
        <f t="shared" si="32"/>
        <v>17</v>
      </c>
      <c r="D289" s="9" t="s">
        <v>306</v>
      </c>
      <c r="E289" s="9" t="s">
        <v>47</v>
      </c>
      <c r="F289" s="9" t="s">
        <v>48</v>
      </c>
      <c r="G289" s="9" t="s">
        <v>49</v>
      </c>
      <c r="H289" s="9" t="s">
        <v>47</v>
      </c>
      <c r="I289" s="9" t="s">
        <v>254</v>
      </c>
      <c r="J289" s="34">
        <v>21.33</v>
      </c>
      <c r="K289" s="35">
        <v>19.97</v>
      </c>
      <c r="L289" s="35">
        <v>2.99</v>
      </c>
      <c r="M289" s="35">
        <v>2.7</v>
      </c>
      <c r="N289" s="9" t="s">
        <v>50</v>
      </c>
      <c r="O289" s="9" t="s">
        <v>141</v>
      </c>
      <c r="P289" s="9" t="s">
        <v>51</v>
      </c>
      <c r="Q289" s="34">
        <v>2.5</v>
      </c>
      <c r="R289" s="34">
        <v>4.45</v>
      </c>
      <c r="S289" s="36">
        <f t="shared" si="33"/>
        <v>46.968999999999994</v>
      </c>
      <c r="T289" s="37">
        <f t="shared" si="34"/>
        <v>57.591000000000001</v>
      </c>
      <c r="U289" s="38">
        <f t="shared" si="35"/>
        <v>2.5595999999999997</v>
      </c>
      <c r="V289" s="9" t="str" cm="1">
        <f t="array" ref="V289">_xlfn.XLOOKUP(HsgLista[[#This Row],[Helyiség kategória kód]], _KatKódok, Hasznos_e)</f>
        <v>Hasznos</v>
      </c>
      <c r="W289" s="55" t="str">
        <f t="shared" si="36"/>
        <v>50-es rúd</v>
      </c>
      <c r="X289" s="103">
        <f t="shared" si="37"/>
        <v>0.29000000000000004</v>
      </c>
      <c r="Y289" s="9" t="str" cm="1">
        <f t="array" ref="Y289">_xlfn.XLOOKUP(_xlfn.SINGLE(Burkolattípus), lábazat!$A$3:$A$17, _xlfn.XLOOKUP(_xlfn.SINGLE(Falburkolattípus), lábazat!$C$1:$U$1, lábazat!$C$3:$U$17))</f>
        <v>SZP1</v>
      </c>
      <c r="Z289" s="9"/>
      <c r="AA289" s="20"/>
      <c r="AB289" s="39"/>
      <c r="AE289" s="9"/>
      <c r="AF289" s="9"/>
    </row>
    <row r="290" spans="1:32">
      <c r="A290" s="32" t="str">
        <f>LEFT(ID)</f>
        <v>K</v>
      </c>
      <c r="B290" s="33">
        <f t="shared" si="31"/>
        <v>3</v>
      </c>
      <c r="C290" s="33">
        <f t="shared" si="32"/>
        <v>18</v>
      </c>
      <c r="D290" s="9" t="s">
        <v>307</v>
      </c>
      <c r="E290" s="9" t="s">
        <v>298</v>
      </c>
      <c r="F290" s="9" t="s">
        <v>48</v>
      </c>
      <c r="G290" s="9" t="s">
        <v>49</v>
      </c>
      <c r="H290" s="9" t="s">
        <v>298</v>
      </c>
      <c r="I290" s="9" t="s">
        <v>254</v>
      </c>
      <c r="J290" s="34">
        <v>21.39</v>
      </c>
      <c r="K290" s="35">
        <v>19.14</v>
      </c>
      <c r="L290" s="35">
        <v>2.99</v>
      </c>
      <c r="M290" s="35">
        <v>2.7</v>
      </c>
      <c r="N290" s="9" t="s">
        <v>50</v>
      </c>
      <c r="O290" s="9" t="s">
        <v>141</v>
      </c>
      <c r="P290" s="9" t="s">
        <v>51</v>
      </c>
      <c r="Q290" s="34">
        <v>2.5</v>
      </c>
      <c r="R290" s="34">
        <v>3.79</v>
      </c>
      <c r="S290" s="36">
        <f t="shared" si="33"/>
        <v>45.388000000000005</v>
      </c>
      <c r="T290" s="37">
        <f t="shared" si="34"/>
        <v>57.753000000000007</v>
      </c>
      <c r="U290" s="38">
        <f t="shared" si="35"/>
        <v>2.5668000000000002</v>
      </c>
      <c r="V290" s="9" t="str" cm="1">
        <f t="array" ref="V290">_xlfn.XLOOKUP(HsgLista[[#This Row],[Helyiség kategória kód]], _KatKódok, Hasznos_e)</f>
        <v>Hasznos</v>
      </c>
      <c r="W290" s="55" t="str">
        <f t="shared" si="36"/>
        <v>50-es rúd</v>
      </c>
      <c r="X290" s="103">
        <f t="shared" si="37"/>
        <v>0.29000000000000004</v>
      </c>
      <c r="Y290" s="9" t="str" cm="1">
        <f t="array" ref="Y290">_xlfn.XLOOKUP(_xlfn.SINGLE(Burkolattípus), lábazat!$A$3:$A$17, _xlfn.XLOOKUP(_xlfn.SINGLE(Falburkolattípus), lábazat!$C$1:$U$1, lábazat!$C$3:$U$17))</f>
        <v>SZP1</v>
      </c>
      <c r="Z290" s="9"/>
      <c r="AA290" s="20"/>
      <c r="AB290" s="39"/>
      <c r="AE290" s="9"/>
      <c r="AF290" s="9"/>
    </row>
    <row r="291" spans="1:32">
      <c r="A291" s="32" t="str">
        <f>LEFT(ID)</f>
        <v>K</v>
      </c>
      <c r="B291" s="33">
        <f t="shared" si="31"/>
        <v>3</v>
      </c>
      <c r="C291" s="33">
        <f t="shared" si="32"/>
        <v>19</v>
      </c>
      <c r="D291" s="9" t="s">
        <v>308</v>
      </c>
      <c r="E291" s="9" t="s">
        <v>47</v>
      </c>
      <c r="F291" s="9" t="s">
        <v>48</v>
      </c>
      <c r="G291" s="9" t="s">
        <v>49</v>
      </c>
      <c r="H291" s="9" t="s">
        <v>47</v>
      </c>
      <c r="I291" s="9" t="s">
        <v>254</v>
      </c>
      <c r="J291" s="34">
        <v>21.93</v>
      </c>
      <c r="K291" s="35">
        <v>19.7</v>
      </c>
      <c r="L291" s="35">
        <v>2.99</v>
      </c>
      <c r="M291" s="35">
        <v>2.7</v>
      </c>
      <c r="N291" s="9" t="s">
        <v>50</v>
      </c>
      <c r="O291" s="9" t="s">
        <v>141</v>
      </c>
      <c r="P291" s="9" t="s">
        <v>51</v>
      </c>
      <c r="Q291" s="34">
        <v>2.5</v>
      </c>
      <c r="R291" s="34">
        <v>4.45</v>
      </c>
      <c r="S291" s="36">
        <f t="shared" si="33"/>
        <v>46.24</v>
      </c>
      <c r="T291" s="37">
        <f t="shared" si="34"/>
        <v>59.211000000000006</v>
      </c>
      <c r="U291" s="38">
        <f t="shared" si="35"/>
        <v>2.6315999999999997</v>
      </c>
      <c r="V291" s="9" t="str" cm="1">
        <f t="array" ref="V291">_xlfn.XLOOKUP(HsgLista[[#This Row],[Helyiség kategória kód]], _KatKódok, Hasznos_e)</f>
        <v>Hasznos</v>
      </c>
      <c r="W291" s="55" t="str">
        <f t="shared" si="36"/>
        <v>50-es rúd</v>
      </c>
      <c r="X291" s="103">
        <f t="shared" si="37"/>
        <v>0.29000000000000004</v>
      </c>
      <c r="Y291" s="9" t="str" cm="1">
        <f t="array" ref="Y291">_xlfn.XLOOKUP(_xlfn.SINGLE(Burkolattípus), lábazat!$A$3:$A$17, _xlfn.XLOOKUP(_xlfn.SINGLE(Falburkolattípus), lábazat!$C$1:$U$1, lábazat!$C$3:$U$17))</f>
        <v>SZP1</v>
      </c>
      <c r="Z291" s="9"/>
      <c r="AA291" s="20"/>
      <c r="AB291" s="39"/>
      <c r="AE291" s="9"/>
      <c r="AF291" s="9"/>
    </row>
    <row r="292" spans="1:32">
      <c r="A292" s="32" t="str">
        <f>LEFT(ID)</f>
        <v>K</v>
      </c>
      <c r="B292" s="33">
        <f t="shared" si="31"/>
        <v>3</v>
      </c>
      <c r="C292" s="33">
        <f t="shared" si="32"/>
        <v>20</v>
      </c>
      <c r="D292" s="9" t="s">
        <v>309</v>
      </c>
      <c r="E292" s="9" t="s">
        <v>47</v>
      </c>
      <c r="F292" s="9" t="s">
        <v>48</v>
      </c>
      <c r="G292" s="9" t="s">
        <v>49</v>
      </c>
      <c r="H292" s="9" t="s">
        <v>298</v>
      </c>
      <c r="I292" s="9" t="s">
        <v>254</v>
      </c>
      <c r="J292" s="34">
        <v>23.05</v>
      </c>
      <c r="K292" s="35">
        <v>20.62</v>
      </c>
      <c r="L292" s="35">
        <v>2.99</v>
      </c>
      <c r="M292" s="35">
        <v>2.7</v>
      </c>
      <c r="N292" s="9" t="s">
        <v>50</v>
      </c>
      <c r="O292" s="9" t="s">
        <v>141</v>
      </c>
      <c r="P292" s="9" t="s">
        <v>51</v>
      </c>
      <c r="Q292" s="34">
        <v>2.5</v>
      </c>
      <c r="R292" s="34">
        <v>3.53</v>
      </c>
      <c r="S292" s="36">
        <f t="shared" si="33"/>
        <v>49.644000000000005</v>
      </c>
      <c r="T292" s="37">
        <f t="shared" si="34"/>
        <v>62.235000000000007</v>
      </c>
      <c r="U292" s="38">
        <f t="shared" si="35"/>
        <v>2.766</v>
      </c>
      <c r="V292" s="9" t="str" cm="1">
        <f t="array" ref="V292">_xlfn.XLOOKUP(HsgLista[[#This Row],[Helyiség kategória kód]], _KatKódok, Hasznos_e)</f>
        <v>Hasznos</v>
      </c>
      <c r="W292" s="55" t="str">
        <f t="shared" si="36"/>
        <v>50-es rúd</v>
      </c>
      <c r="X292" s="103">
        <f t="shared" si="37"/>
        <v>0.29000000000000004</v>
      </c>
      <c r="Y292" s="9" t="str" cm="1">
        <f t="array" ref="Y292">_xlfn.XLOOKUP(_xlfn.SINGLE(Burkolattípus), lábazat!$A$3:$A$17, _xlfn.XLOOKUP(_xlfn.SINGLE(Falburkolattípus), lábazat!$C$1:$U$1, lábazat!$C$3:$U$17))</f>
        <v>SZP1</v>
      </c>
      <c r="Z292" s="9"/>
      <c r="AA292" s="20"/>
      <c r="AB292" s="39"/>
      <c r="AE292" s="9"/>
      <c r="AF292" s="9"/>
    </row>
    <row r="293" spans="1:32">
      <c r="A293" s="32" t="str">
        <f>LEFT(ID)</f>
        <v>K</v>
      </c>
      <c r="B293" s="33">
        <f t="shared" si="31"/>
        <v>3</v>
      </c>
      <c r="C293" s="33">
        <f t="shared" si="32"/>
        <v>21</v>
      </c>
      <c r="D293" s="9" t="s">
        <v>310</v>
      </c>
      <c r="E293" s="9" t="s">
        <v>47</v>
      </c>
      <c r="F293" s="9" t="s">
        <v>48</v>
      </c>
      <c r="G293" s="9" t="s">
        <v>49</v>
      </c>
      <c r="H293" s="9" t="s">
        <v>47</v>
      </c>
      <c r="I293" s="9" t="s">
        <v>254</v>
      </c>
      <c r="J293" s="34">
        <v>15.44</v>
      </c>
      <c r="K293" s="35">
        <v>15.86</v>
      </c>
      <c r="L293" s="35">
        <v>2.99</v>
      </c>
      <c r="M293" s="35">
        <v>2.7</v>
      </c>
      <c r="N293" s="9" t="s">
        <v>50</v>
      </c>
      <c r="O293" s="9" t="s">
        <v>141</v>
      </c>
      <c r="P293" s="9" t="s">
        <v>51</v>
      </c>
      <c r="Q293" s="34">
        <v>2.5</v>
      </c>
      <c r="R293" s="34">
        <v>4.45</v>
      </c>
      <c r="S293" s="36">
        <f t="shared" si="33"/>
        <v>35.872</v>
      </c>
      <c r="T293" s="37">
        <f t="shared" si="34"/>
        <v>41.688000000000002</v>
      </c>
      <c r="U293" s="38">
        <f t="shared" si="35"/>
        <v>1.8528</v>
      </c>
      <c r="V293" s="9" t="str" cm="1">
        <f t="array" ref="V293">_xlfn.XLOOKUP(HsgLista[[#This Row],[Helyiség kategória kód]], _KatKódok, Hasznos_e)</f>
        <v>Hasznos</v>
      </c>
      <c r="W293" s="55" t="str">
        <f t="shared" si="36"/>
        <v>50-es rúd</v>
      </c>
      <c r="X293" s="103">
        <f t="shared" si="37"/>
        <v>0.29000000000000004</v>
      </c>
      <c r="Y293" s="9" t="str" cm="1">
        <f t="array" ref="Y293">_xlfn.XLOOKUP(_xlfn.SINGLE(Burkolattípus), lábazat!$A$3:$A$17, _xlfn.XLOOKUP(_xlfn.SINGLE(Falburkolattípus), lábazat!$C$1:$U$1, lábazat!$C$3:$U$17))</f>
        <v>SZP1</v>
      </c>
      <c r="Z293" s="9"/>
      <c r="AA293" s="20"/>
      <c r="AB293" s="39"/>
      <c r="AE293" s="9"/>
      <c r="AF293" s="9"/>
    </row>
    <row r="294" spans="1:32">
      <c r="A294" s="32" t="str">
        <f>LEFT(ID)</f>
        <v>K</v>
      </c>
      <c r="B294" s="33">
        <f t="shared" si="31"/>
        <v>3</v>
      </c>
      <c r="C294" s="33">
        <f t="shared" si="32"/>
        <v>22</v>
      </c>
      <c r="D294" s="9" t="s">
        <v>311</v>
      </c>
      <c r="E294" s="9" t="s">
        <v>47</v>
      </c>
      <c r="F294" s="9" t="s">
        <v>48</v>
      </c>
      <c r="G294" s="9" t="s">
        <v>49</v>
      </c>
      <c r="H294" s="9" t="s">
        <v>298</v>
      </c>
      <c r="I294" s="9" t="s">
        <v>254</v>
      </c>
      <c r="J294" s="34">
        <v>23.03</v>
      </c>
      <c r="K294" s="35">
        <v>19.760000000000002</v>
      </c>
      <c r="L294" s="35">
        <v>2.99</v>
      </c>
      <c r="M294" s="35">
        <v>2.7</v>
      </c>
      <c r="N294" s="9" t="s">
        <v>50</v>
      </c>
      <c r="O294" s="9" t="s">
        <v>141</v>
      </c>
      <c r="P294" s="9" t="s">
        <v>51</v>
      </c>
      <c r="Q294" s="34">
        <v>2.5</v>
      </c>
      <c r="R294" s="34">
        <v>3.53</v>
      </c>
      <c r="S294" s="36">
        <f t="shared" si="33"/>
        <v>47.32200000000001</v>
      </c>
      <c r="T294" s="37">
        <f t="shared" si="34"/>
        <v>62.181000000000004</v>
      </c>
      <c r="U294" s="38">
        <f t="shared" si="35"/>
        <v>2.7636000000000003</v>
      </c>
      <c r="V294" s="9" t="str" cm="1">
        <f t="array" ref="V294">_xlfn.XLOOKUP(HsgLista[[#This Row],[Helyiség kategória kód]], _KatKódok, Hasznos_e)</f>
        <v>Hasznos</v>
      </c>
      <c r="W294" s="55" t="str">
        <f t="shared" si="36"/>
        <v>50-es rúd</v>
      </c>
      <c r="X294" s="103">
        <f t="shared" si="37"/>
        <v>0.29000000000000004</v>
      </c>
      <c r="Y294" s="9" t="str" cm="1">
        <f t="array" ref="Y294">_xlfn.XLOOKUP(_xlfn.SINGLE(Burkolattípus), lábazat!$A$3:$A$17, _xlfn.XLOOKUP(_xlfn.SINGLE(Falburkolattípus), lábazat!$C$1:$U$1, lábazat!$C$3:$U$17))</f>
        <v>SZP1</v>
      </c>
      <c r="Z294" s="9"/>
      <c r="AA294" s="20"/>
      <c r="AB294" s="39"/>
      <c r="AE294" s="9"/>
      <c r="AF294" s="9"/>
    </row>
    <row r="295" spans="1:32">
      <c r="A295" s="32" t="str">
        <f>LEFT(ID)</f>
        <v>K</v>
      </c>
      <c r="B295" s="33">
        <f t="shared" si="31"/>
        <v>3</v>
      </c>
      <c r="C295" s="33">
        <f t="shared" si="32"/>
        <v>23</v>
      </c>
      <c r="D295" s="9" t="s">
        <v>312</v>
      </c>
      <c r="E295" s="9" t="s">
        <v>47</v>
      </c>
      <c r="F295" s="9" t="s">
        <v>48</v>
      </c>
      <c r="G295" s="9" t="s">
        <v>49</v>
      </c>
      <c r="H295" s="9" t="s">
        <v>47</v>
      </c>
      <c r="I295" s="9" t="s">
        <v>254</v>
      </c>
      <c r="J295" s="34">
        <v>15.51</v>
      </c>
      <c r="K295" s="35">
        <v>15.76</v>
      </c>
      <c r="L295" s="35">
        <v>2.99</v>
      </c>
      <c r="M295" s="35">
        <v>2.7</v>
      </c>
      <c r="N295" s="9" t="s">
        <v>50</v>
      </c>
      <c r="O295" s="9" t="s">
        <v>141</v>
      </c>
      <c r="P295" s="9" t="s">
        <v>51</v>
      </c>
      <c r="Q295" s="34">
        <v>2.5</v>
      </c>
      <c r="R295" s="34">
        <v>4.45</v>
      </c>
      <c r="S295" s="36">
        <f t="shared" si="33"/>
        <v>35.601999999999997</v>
      </c>
      <c r="T295" s="37">
        <f t="shared" si="34"/>
        <v>41.877000000000002</v>
      </c>
      <c r="U295" s="38">
        <f t="shared" si="35"/>
        <v>1.8612</v>
      </c>
      <c r="V295" s="9" t="str" cm="1">
        <f t="array" ref="V295">_xlfn.XLOOKUP(HsgLista[[#This Row],[Helyiség kategória kód]], _KatKódok, Hasznos_e)</f>
        <v>Hasznos</v>
      </c>
      <c r="W295" s="55" t="str">
        <f t="shared" si="36"/>
        <v>50-es rúd</v>
      </c>
      <c r="X295" s="103">
        <f t="shared" si="37"/>
        <v>0.29000000000000004</v>
      </c>
      <c r="Y295" s="9" t="str" cm="1">
        <f t="array" ref="Y295">_xlfn.XLOOKUP(_xlfn.SINGLE(Burkolattípus), lábazat!$A$3:$A$17, _xlfn.XLOOKUP(_xlfn.SINGLE(Falburkolattípus), lábazat!$C$1:$U$1, lábazat!$C$3:$U$17))</f>
        <v>SZP1</v>
      </c>
      <c r="Z295" s="9"/>
      <c r="AA295" s="20"/>
      <c r="AB295" s="39"/>
      <c r="AE295" s="9"/>
      <c r="AF295" s="9"/>
    </row>
    <row r="296" spans="1:32">
      <c r="A296" s="32" t="str">
        <f>LEFT(ID)</f>
        <v>K</v>
      </c>
      <c r="B296" s="33">
        <f t="shared" si="31"/>
        <v>4</v>
      </c>
      <c r="C296" s="33">
        <f t="shared" si="32"/>
        <v>4</v>
      </c>
      <c r="D296" s="9" t="s">
        <v>313</v>
      </c>
      <c r="E296" s="9" t="s">
        <v>47</v>
      </c>
      <c r="F296" s="9" t="s">
        <v>48</v>
      </c>
      <c r="G296" s="9" t="s">
        <v>49</v>
      </c>
      <c r="H296" s="9" t="s">
        <v>47</v>
      </c>
      <c r="I296" s="9" t="s">
        <v>254</v>
      </c>
      <c r="J296" s="34">
        <v>19.82</v>
      </c>
      <c r="K296" s="35">
        <v>21.79</v>
      </c>
      <c r="L296" s="35">
        <v>2.99</v>
      </c>
      <c r="M296" s="35">
        <v>2.7</v>
      </c>
      <c r="N296" s="9" t="s">
        <v>50</v>
      </c>
      <c r="O296" s="9" t="s">
        <v>141</v>
      </c>
      <c r="P296" s="9" t="s">
        <v>51</v>
      </c>
      <c r="Q296" s="34">
        <v>2.5</v>
      </c>
      <c r="R296" s="34">
        <v>6.88</v>
      </c>
      <c r="S296" s="36">
        <f t="shared" si="33"/>
        <v>49.452999999999996</v>
      </c>
      <c r="T296" s="37">
        <f t="shared" si="34"/>
        <v>53.514000000000003</v>
      </c>
      <c r="U296" s="38">
        <f t="shared" si="35"/>
        <v>2.3784000000000001</v>
      </c>
      <c r="V296" s="9" t="str" cm="1">
        <f t="array" ref="V296">_xlfn.XLOOKUP(HsgLista[[#This Row],[Helyiség kategória kód]], _KatKódok, Hasznos_e)</f>
        <v>Hasznos</v>
      </c>
      <c r="W296" s="55" t="str">
        <f t="shared" si="36"/>
        <v>50-es rúd</v>
      </c>
      <c r="X296" s="103">
        <f t="shared" si="37"/>
        <v>0.29000000000000004</v>
      </c>
      <c r="Y296" s="9" t="str" cm="1">
        <f t="array" ref="Y296">_xlfn.XLOOKUP(_xlfn.SINGLE(Burkolattípus), lábazat!$A$3:$A$17, _xlfn.XLOOKUP(_xlfn.SINGLE(Falburkolattípus), lábazat!$C$1:$U$1, lábazat!$C$3:$U$17))</f>
        <v>SZP1</v>
      </c>
      <c r="Z296" s="9"/>
      <c r="AA296" s="20"/>
      <c r="AB296" s="39"/>
      <c r="AE296" s="9"/>
      <c r="AF296" s="9"/>
    </row>
    <row r="297" spans="1:32">
      <c r="A297" s="32" t="str">
        <f>LEFT(ID)</f>
        <v>K</v>
      </c>
      <c r="B297" s="33">
        <f t="shared" si="31"/>
        <v>4</v>
      </c>
      <c r="C297" s="33">
        <f t="shared" si="32"/>
        <v>7</v>
      </c>
      <c r="D297" s="9" t="s">
        <v>314</v>
      </c>
      <c r="E297" s="9" t="s">
        <v>47</v>
      </c>
      <c r="F297" s="9" t="s">
        <v>48</v>
      </c>
      <c r="G297" s="9" t="s">
        <v>49</v>
      </c>
      <c r="H297" s="9" t="s">
        <v>47</v>
      </c>
      <c r="I297" s="9" t="s">
        <v>254</v>
      </c>
      <c r="J297" s="34">
        <v>20.6</v>
      </c>
      <c r="K297" s="35">
        <v>19.05</v>
      </c>
      <c r="L297" s="35">
        <v>3.03</v>
      </c>
      <c r="M297" s="35">
        <v>2.7</v>
      </c>
      <c r="N297" s="9" t="s">
        <v>50</v>
      </c>
      <c r="O297" s="9" t="s">
        <v>141</v>
      </c>
      <c r="P297" s="9" t="s">
        <v>51</v>
      </c>
      <c r="Q297" s="34">
        <v>2.5</v>
      </c>
      <c r="R297" s="34">
        <v>4.45</v>
      </c>
      <c r="S297" s="36">
        <f t="shared" si="33"/>
        <v>44.484999999999999</v>
      </c>
      <c r="T297" s="37">
        <f t="shared" si="34"/>
        <v>55.620000000000005</v>
      </c>
      <c r="U297" s="38">
        <f t="shared" si="35"/>
        <v>2.472</v>
      </c>
      <c r="V297" s="9" t="str" cm="1">
        <f t="array" ref="V297">_xlfn.XLOOKUP(HsgLista[[#This Row],[Helyiség kategória kód]], _KatKódok, Hasznos_e)</f>
        <v>Hasznos</v>
      </c>
      <c r="W297" s="55" t="str">
        <f t="shared" si="36"/>
        <v>50-es rúd</v>
      </c>
      <c r="X297" s="103">
        <f t="shared" si="37"/>
        <v>0.32999999999999963</v>
      </c>
      <c r="Y297" s="9" t="str" cm="1">
        <f t="array" ref="Y297">_xlfn.XLOOKUP(_xlfn.SINGLE(Burkolattípus), lábazat!$A$3:$A$17, _xlfn.XLOOKUP(_xlfn.SINGLE(Falburkolattípus), lábazat!$C$1:$U$1, lábazat!$C$3:$U$17))</f>
        <v>SZP1</v>
      </c>
      <c r="Z297" s="9"/>
      <c r="AA297" s="20"/>
      <c r="AB297" s="39"/>
      <c r="AE297" s="9"/>
      <c r="AF297" s="9"/>
    </row>
    <row r="298" spans="1:32">
      <c r="A298" s="32" t="str">
        <f>LEFT(ID)</f>
        <v>K</v>
      </c>
      <c r="B298" s="33">
        <f t="shared" si="31"/>
        <v>4</v>
      </c>
      <c r="C298" s="33">
        <f t="shared" si="32"/>
        <v>8</v>
      </c>
      <c r="D298" s="9" t="s">
        <v>315</v>
      </c>
      <c r="E298" s="9" t="s">
        <v>47</v>
      </c>
      <c r="F298" s="9" t="s">
        <v>48</v>
      </c>
      <c r="G298" s="9" t="s">
        <v>49</v>
      </c>
      <c r="H298" s="9" t="s">
        <v>47</v>
      </c>
      <c r="I298" s="9" t="s">
        <v>254</v>
      </c>
      <c r="J298" s="34">
        <v>23.04</v>
      </c>
      <c r="K298" s="35">
        <v>19.82</v>
      </c>
      <c r="L298" s="35">
        <v>3.03</v>
      </c>
      <c r="M298" s="35">
        <v>2.7</v>
      </c>
      <c r="N298" s="9" t="s">
        <v>50</v>
      </c>
      <c r="O298" s="9" t="s">
        <v>141</v>
      </c>
      <c r="P298" s="9" t="s">
        <v>51</v>
      </c>
      <c r="Q298" s="34">
        <v>2.5</v>
      </c>
      <c r="R298" s="34">
        <v>3.53</v>
      </c>
      <c r="S298" s="36">
        <f t="shared" si="33"/>
        <v>47.484000000000002</v>
      </c>
      <c r="T298" s="37">
        <f t="shared" si="34"/>
        <v>62.207999999999998</v>
      </c>
      <c r="U298" s="38">
        <f t="shared" si="35"/>
        <v>2.7648000000000001</v>
      </c>
      <c r="V298" s="9" t="str" cm="1">
        <f t="array" ref="V298">_xlfn.XLOOKUP(HsgLista[[#This Row],[Helyiség kategória kód]], _KatKódok, Hasznos_e)</f>
        <v>Hasznos</v>
      </c>
      <c r="W298" s="55" t="str">
        <f t="shared" si="36"/>
        <v>50-es rúd</v>
      </c>
      <c r="X298" s="103">
        <f t="shared" si="37"/>
        <v>0.32999999999999963</v>
      </c>
      <c r="Y298" s="9" t="str" cm="1">
        <f t="array" ref="Y298">_xlfn.XLOOKUP(_xlfn.SINGLE(Burkolattípus), lábazat!$A$3:$A$17, _xlfn.XLOOKUP(_xlfn.SINGLE(Falburkolattípus), lábazat!$C$1:$U$1, lábazat!$C$3:$U$17))</f>
        <v>SZP1</v>
      </c>
      <c r="Z298" s="9"/>
      <c r="AA298" s="20"/>
      <c r="AB298" s="39"/>
      <c r="AE298" s="9"/>
      <c r="AF298" s="9"/>
    </row>
    <row r="299" spans="1:32">
      <c r="A299" s="32" t="str">
        <f>LEFT(ID)</f>
        <v>K</v>
      </c>
      <c r="B299" s="33">
        <f t="shared" si="31"/>
        <v>0</v>
      </c>
      <c r="C299" s="33">
        <f t="shared" si="32"/>
        <v>5</v>
      </c>
      <c r="D299" s="9" t="s">
        <v>316</v>
      </c>
      <c r="E299" s="9" t="s">
        <v>317</v>
      </c>
      <c r="F299" s="9" t="s">
        <v>48</v>
      </c>
      <c r="G299" s="9" t="s">
        <v>49</v>
      </c>
      <c r="H299" s="9" t="s">
        <v>47</v>
      </c>
      <c r="I299" s="9" t="s">
        <v>254</v>
      </c>
      <c r="J299" s="34">
        <v>19.29</v>
      </c>
      <c r="K299" s="35">
        <v>17.809999999999999</v>
      </c>
      <c r="L299" s="35">
        <v>4.03</v>
      </c>
      <c r="M299" s="35">
        <v>3.3</v>
      </c>
      <c r="N299" s="9" t="s">
        <v>50</v>
      </c>
      <c r="O299" s="9" t="s">
        <v>141</v>
      </c>
      <c r="P299" s="9" t="s">
        <v>51</v>
      </c>
      <c r="Q299" s="34">
        <v>2.5</v>
      </c>
      <c r="R299" s="34">
        <v>3.63</v>
      </c>
      <c r="S299" s="36">
        <f t="shared" si="33"/>
        <v>52.642999999999994</v>
      </c>
      <c r="T299" s="37">
        <f t="shared" si="34"/>
        <v>63.656999999999996</v>
      </c>
      <c r="U299" s="38">
        <f t="shared" si="35"/>
        <v>2.3148</v>
      </c>
      <c r="V299" s="9" t="str" cm="1">
        <f t="array" ref="V299">_xlfn.XLOOKUP(HsgLista[[#This Row],[Helyiség kategória kód]], _KatKódok, Hasznos_e)</f>
        <v>Hasznos</v>
      </c>
      <c r="W299" s="55" t="str">
        <f t="shared" si="36"/>
        <v>100-as rúd</v>
      </c>
      <c r="X299" s="103">
        <f t="shared" si="37"/>
        <v>0.73000000000000043</v>
      </c>
      <c r="Y299" s="9" t="str" cm="1">
        <f t="array" ref="Y299">_xlfn.XLOOKUP(_xlfn.SINGLE(Burkolattípus), lábazat!$A$3:$A$17, _xlfn.XLOOKUP(_xlfn.SINGLE(Falburkolattípus), lábazat!$C$1:$U$1, lábazat!$C$3:$U$17))</f>
        <v>SZP1</v>
      </c>
      <c r="Z299" s="9"/>
      <c r="AA299" s="20"/>
      <c r="AB299" s="39"/>
      <c r="AE299" s="9"/>
      <c r="AF299" s="9"/>
    </row>
    <row r="300" spans="1:32">
      <c r="A300" s="32" t="str">
        <f>LEFT(ID)</f>
        <v>K</v>
      </c>
      <c r="B300" s="33">
        <f t="shared" si="31"/>
        <v>1</v>
      </c>
      <c r="C300" s="33">
        <f t="shared" si="32"/>
        <v>11</v>
      </c>
      <c r="D300" s="9" t="s">
        <v>318</v>
      </c>
      <c r="E300" s="9" t="s">
        <v>53</v>
      </c>
      <c r="F300" s="9" t="s">
        <v>48</v>
      </c>
      <c r="G300" s="9" t="s">
        <v>49</v>
      </c>
      <c r="H300" s="9" t="s">
        <v>47</v>
      </c>
      <c r="I300" s="9" t="s">
        <v>254</v>
      </c>
      <c r="J300" s="34">
        <v>21.53</v>
      </c>
      <c r="K300" s="35">
        <v>18.89</v>
      </c>
      <c r="L300" s="35">
        <v>3.01</v>
      </c>
      <c r="M300" s="35">
        <v>2.7</v>
      </c>
      <c r="N300" s="9" t="s">
        <v>50</v>
      </c>
      <c r="O300" s="9" t="s">
        <v>29</v>
      </c>
      <c r="P300" s="9" t="s">
        <v>51</v>
      </c>
      <c r="Q300" s="34">
        <v>2.5</v>
      </c>
      <c r="R300" s="34">
        <v>5.36</v>
      </c>
      <c r="S300" s="36">
        <f t="shared" si="33"/>
        <v>43.143000000000008</v>
      </c>
      <c r="T300" s="37">
        <f t="shared" si="34"/>
        <v>58.131000000000007</v>
      </c>
      <c r="U300" s="38">
        <f t="shared" si="35"/>
        <v>2.5836000000000001</v>
      </c>
      <c r="V300" s="9" t="str" cm="1">
        <f t="array" ref="V300">_xlfn.XLOOKUP(HsgLista[[#This Row],[Helyiség kategória kód]], _KatKódok, Hasznos_e)</f>
        <v>Hasznos</v>
      </c>
      <c r="W300" s="55" t="str">
        <f t="shared" si="36"/>
        <v>50-es rúd</v>
      </c>
      <c r="X300" s="103">
        <f t="shared" si="37"/>
        <v>0.30999999999999961</v>
      </c>
      <c r="Y300" s="9" t="str" cm="1">
        <f t="array" ref="Y300">_xlfn.XLOOKUP(_xlfn.SINGLE(Burkolattípus), lábazat!$A$3:$A$17, _xlfn.XLOOKUP(_xlfn.SINGLE(Falburkolattípus), lábazat!$C$1:$U$1, lábazat!$C$3:$U$17))</f>
        <v>SZP2</v>
      </c>
      <c r="Z300" s="9"/>
      <c r="AA300" s="20"/>
      <c r="AB300" s="39"/>
      <c r="AE300" s="9"/>
      <c r="AF300" s="9"/>
    </row>
    <row r="301" spans="1:32">
      <c r="A301" s="32" t="str">
        <f>LEFT(ID)</f>
        <v>O</v>
      </c>
      <c r="B301" s="33">
        <f t="shared" si="31"/>
        <v>0</v>
      </c>
      <c r="C301" s="33">
        <f t="shared" si="32"/>
        <v>12</v>
      </c>
      <c r="D301" s="9" t="s">
        <v>319</v>
      </c>
      <c r="E301" s="9" t="s">
        <v>320</v>
      </c>
      <c r="F301" s="9" t="s">
        <v>221</v>
      </c>
      <c r="G301" s="9" t="s">
        <v>222</v>
      </c>
      <c r="H301" s="9" t="s">
        <v>320</v>
      </c>
      <c r="I301" s="9" t="s">
        <v>254</v>
      </c>
      <c r="J301" s="34">
        <v>81.91</v>
      </c>
      <c r="K301" s="35">
        <v>37.78</v>
      </c>
      <c r="L301" s="35">
        <v>4.03</v>
      </c>
      <c r="M301" s="35">
        <v>3.98</v>
      </c>
      <c r="N301" s="9" t="s">
        <v>22</v>
      </c>
      <c r="O301" s="9" t="s">
        <v>321</v>
      </c>
      <c r="P301" s="9" t="s">
        <v>322</v>
      </c>
      <c r="Q301" s="34">
        <v>4.78</v>
      </c>
      <c r="R301" s="34">
        <v>0</v>
      </c>
      <c r="S301" s="36">
        <f t="shared" si="33"/>
        <v>145.58440000000002</v>
      </c>
      <c r="T301" s="37">
        <f t="shared" si="34"/>
        <v>326.0018</v>
      </c>
      <c r="U301" s="38">
        <f t="shared" si="35"/>
        <v>9.8292000000000002</v>
      </c>
      <c r="V301" s="9" t="str" cm="1">
        <f t="array" ref="V301">_xlfn.XLOOKUP(HsgLista[[#This Row],[Helyiség kategória kód]], _KatKódok, Hasznos_e)</f>
        <v>Egyéb</v>
      </c>
      <c r="W301" s="55" t="str">
        <f t="shared" si="36"/>
        <v>10-es rúd</v>
      </c>
      <c r="X301" s="103">
        <f t="shared" si="37"/>
        <v>5.0000000000000266E-2</v>
      </c>
      <c r="Y301" s="9" t="e" cm="1">
        <f t="array" ref="Y301">_xlfn.XLOOKUP(_xlfn.SINGLE(Burkolattípus), lábazat!$A$3:$A$17, _xlfn.XLOOKUP(_xlfn.SINGLE(Falburkolattípus), lábazat!$C$1:$U$1, lábazat!$C$3:$U$17))</f>
        <v>#N/A</v>
      </c>
      <c r="Z301" s="9"/>
      <c r="AA301" s="20"/>
      <c r="AB301" s="39"/>
      <c r="AE301" s="9"/>
      <c r="AF301" s="9"/>
    </row>
    <row r="302" spans="1:32">
      <c r="A302" s="32" t="str">
        <f>LEFT(ID)</f>
        <v>O</v>
      </c>
      <c r="B302" s="33">
        <f t="shared" si="31"/>
        <v>0</v>
      </c>
      <c r="C302" s="33">
        <f t="shared" si="32"/>
        <v>13</v>
      </c>
      <c r="D302" s="9" t="s">
        <v>323</v>
      </c>
      <c r="E302" s="9" t="s">
        <v>324</v>
      </c>
      <c r="F302" s="9" t="s">
        <v>221</v>
      </c>
      <c r="G302" s="9" t="s">
        <v>222</v>
      </c>
      <c r="H302" s="9" t="s">
        <v>236</v>
      </c>
      <c r="I302" s="9" t="s">
        <v>254</v>
      </c>
      <c r="J302" s="34">
        <v>2.31</v>
      </c>
      <c r="K302" s="35">
        <v>6.48</v>
      </c>
      <c r="L302" s="35">
        <v>4.03</v>
      </c>
      <c r="M302" s="35">
        <v>2.5</v>
      </c>
      <c r="N302" s="9" t="s">
        <v>103</v>
      </c>
      <c r="O302" s="9" t="s">
        <v>78</v>
      </c>
      <c r="P302" s="9" t="s">
        <v>105</v>
      </c>
      <c r="Q302" s="34">
        <v>5.84</v>
      </c>
      <c r="R302" s="34">
        <v>0</v>
      </c>
      <c r="S302" s="36">
        <f t="shared" si="33"/>
        <v>10.360000000000003</v>
      </c>
      <c r="T302" s="37">
        <f t="shared" si="34"/>
        <v>5.7750000000000004</v>
      </c>
      <c r="U302" s="38">
        <f t="shared" si="35"/>
        <v>0.2772</v>
      </c>
      <c r="V302" s="9" t="str" cm="1">
        <f t="array" ref="V302">_xlfn.XLOOKUP(HsgLista[[#This Row],[Helyiség kategória kód]], _KatKódok, Hasznos_e)</f>
        <v>Egyéb</v>
      </c>
      <c r="W302" s="55" t="str">
        <f t="shared" si="36"/>
        <v>200-as rúd</v>
      </c>
      <c r="X302" s="103">
        <f t="shared" si="37"/>
        <v>1.5300000000000002</v>
      </c>
      <c r="Y302" s="9" t="str" cm="1">
        <f t="array" ref="Y302">_xlfn.XLOOKUP(_xlfn.SINGLE(Burkolattípus), lábazat!$A$3:$A$17, _xlfn.XLOOKUP(_xlfn.SINGLE(Falburkolattípus), lábazat!$C$1:$U$1, lábazat!$C$3:$U$17))</f>
        <v>nincs</v>
      </c>
      <c r="Z302" s="9"/>
      <c r="AA302" s="20"/>
      <c r="AB302" s="39"/>
      <c r="AE302" s="9"/>
      <c r="AF302" s="9"/>
    </row>
    <row r="303" spans="1:32">
      <c r="A303" s="32" t="str">
        <f>LEFT(ID)</f>
        <v>O</v>
      </c>
      <c r="B303" s="33">
        <f t="shared" si="31"/>
        <v>0</v>
      </c>
      <c r="C303" s="33">
        <f t="shared" si="32"/>
        <v>14</v>
      </c>
      <c r="D303" s="9" t="s">
        <v>325</v>
      </c>
      <c r="E303" s="9" t="s">
        <v>109</v>
      </c>
      <c r="F303" s="9" t="s">
        <v>221</v>
      </c>
      <c r="G303" s="9" t="s">
        <v>222</v>
      </c>
      <c r="H303" s="9" t="s">
        <v>236</v>
      </c>
      <c r="I303" s="9" t="s">
        <v>254</v>
      </c>
      <c r="J303" s="34">
        <v>1.05</v>
      </c>
      <c r="K303" s="35">
        <v>4.28</v>
      </c>
      <c r="L303" s="35">
        <v>4.03</v>
      </c>
      <c r="M303" s="35">
        <v>2.5</v>
      </c>
      <c r="N303" s="9" t="s">
        <v>103</v>
      </c>
      <c r="O303" s="9" t="s">
        <v>78</v>
      </c>
      <c r="P303" s="9" t="s">
        <v>105</v>
      </c>
      <c r="Q303" s="34">
        <v>1.59</v>
      </c>
      <c r="R303" s="34">
        <v>0</v>
      </c>
      <c r="S303" s="36">
        <f t="shared" si="33"/>
        <v>9.1100000000000012</v>
      </c>
      <c r="T303" s="37">
        <f t="shared" si="34"/>
        <v>2.625</v>
      </c>
      <c r="U303" s="38">
        <f t="shared" si="35"/>
        <v>0.126</v>
      </c>
      <c r="V303" s="9" t="str" cm="1">
        <f t="array" ref="V303">_xlfn.XLOOKUP(HsgLista[[#This Row],[Helyiség kategória kód]], _KatKódok, Hasznos_e)</f>
        <v>Egyéb</v>
      </c>
      <c r="W303" s="55" t="str">
        <f t="shared" si="36"/>
        <v>200-as rúd</v>
      </c>
      <c r="X303" s="103">
        <f t="shared" si="37"/>
        <v>1.5300000000000002</v>
      </c>
      <c r="Y303" s="9" t="str" cm="1">
        <f t="array" ref="Y303">_xlfn.XLOOKUP(_xlfn.SINGLE(Burkolattípus), lábazat!$A$3:$A$17, _xlfn.XLOOKUP(_xlfn.SINGLE(Falburkolattípus), lábazat!$C$1:$U$1, lábazat!$C$3:$U$17))</f>
        <v>nincs</v>
      </c>
      <c r="Z303" s="9"/>
      <c r="AA303" s="20"/>
      <c r="AB303" s="39"/>
      <c r="AE303" s="9"/>
      <c r="AF303" s="9"/>
    </row>
    <row r="304" spans="1:32">
      <c r="A304" s="32" t="str">
        <f>LEFT(ID)</f>
        <v>O</v>
      </c>
      <c r="B304" s="33">
        <f t="shared" si="31"/>
        <v>0</v>
      </c>
      <c r="C304" s="33">
        <f t="shared" si="32"/>
        <v>15</v>
      </c>
      <c r="D304" s="9" t="s">
        <v>326</v>
      </c>
      <c r="E304" s="9" t="s">
        <v>106</v>
      </c>
      <c r="F304" s="9" t="s">
        <v>221</v>
      </c>
      <c r="G304" s="9" t="s">
        <v>222</v>
      </c>
      <c r="H304" s="9" t="s">
        <v>236</v>
      </c>
      <c r="I304" s="9" t="s">
        <v>254</v>
      </c>
      <c r="J304" s="34">
        <v>34.270000000000003</v>
      </c>
      <c r="K304" s="35">
        <v>24.72</v>
      </c>
      <c r="L304" s="35">
        <v>4.03</v>
      </c>
      <c r="M304" s="35">
        <v>2.5</v>
      </c>
      <c r="N304" s="9" t="s">
        <v>50</v>
      </c>
      <c r="O304" s="9" t="s">
        <v>104</v>
      </c>
      <c r="P304" s="9" t="s">
        <v>51</v>
      </c>
      <c r="Q304" s="34">
        <v>6.11</v>
      </c>
      <c r="R304" s="34">
        <v>0</v>
      </c>
      <c r="S304" s="36">
        <f t="shared" si="33"/>
        <v>55.69</v>
      </c>
      <c r="T304" s="37">
        <f t="shared" si="34"/>
        <v>85.675000000000011</v>
      </c>
      <c r="U304" s="38">
        <f t="shared" si="35"/>
        <v>4.1124000000000001</v>
      </c>
      <c r="V304" s="9" t="str" cm="1">
        <f t="array" ref="V304">_xlfn.XLOOKUP(HsgLista[[#This Row],[Helyiség kategória kód]], _KatKódok, Hasznos_e)</f>
        <v>Egyéb</v>
      </c>
      <c r="W304" s="55" t="str">
        <f t="shared" si="36"/>
        <v>200-as rúd</v>
      </c>
      <c r="X304" s="103">
        <f t="shared" si="37"/>
        <v>1.5300000000000002</v>
      </c>
      <c r="Y304" s="9" t="str" cm="1">
        <f t="array" ref="Y304">_xlfn.XLOOKUP(_xlfn.SINGLE(Burkolattípus), lábazat!$A$3:$A$17, _xlfn.XLOOKUP(_xlfn.SINGLE(Falburkolattípus), lábazat!$C$1:$U$1, lábazat!$C$3:$U$17))</f>
        <v>KER1</v>
      </c>
      <c r="Z304" s="9"/>
      <c r="AA304" s="20"/>
      <c r="AB304" s="39"/>
      <c r="AE304" s="9"/>
      <c r="AF304" s="9"/>
    </row>
    <row r="305" spans="1:32">
      <c r="A305" s="32" t="str">
        <f>LEFT(ID)</f>
        <v>O</v>
      </c>
      <c r="B305" s="33">
        <f t="shared" si="31"/>
        <v>0</v>
      </c>
      <c r="C305" s="33">
        <f t="shared" si="32"/>
        <v>16</v>
      </c>
      <c r="D305" s="9" t="s">
        <v>327</v>
      </c>
      <c r="E305" s="9" t="s">
        <v>328</v>
      </c>
      <c r="F305" s="9" t="s">
        <v>221</v>
      </c>
      <c r="G305" s="9" t="s">
        <v>222</v>
      </c>
      <c r="H305" s="9" t="s">
        <v>236</v>
      </c>
      <c r="I305" s="9" t="s">
        <v>254</v>
      </c>
      <c r="J305" s="34">
        <v>4.3600000000000003</v>
      </c>
      <c r="K305" s="35">
        <v>8.7200000000000006</v>
      </c>
      <c r="L305" s="35">
        <v>4.03</v>
      </c>
      <c r="M305" s="35">
        <v>2.5</v>
      </c>
      <c r="N305" s="9" t="s">
        <v>103</v>
      </c>
      <c r="O305" s="9" t="s">
        <v>78</v>
      </c>
      <c r="P305" s="9" t="s">
        <v>105</v>
      </c>
      <c r="Q305" s="34">
        <v>3.45</v>
      </c>
      <c r="R305" s="34">
        <v>0</v>
      </c>
      <c r="S305" s="36">
        <f t="shared" si="33"/>
        <v>18.350000000000001</v>
      </c>
      <c r="T305" s="37">
        <f t="shared" si="34"/>
        <v>10.9</v>
      </c>
      <c r="U305" s="38">
        <f t="shared" si="35"/>
        <v>0.52320000000000011</v>
      </c>
      <c r="V305" s="9" t="str" cm="1">
        <f t="array" ref="V305">_xlfn.XLOOKUP(HsgLista[[#This Row],[Helyiség kategória kód]], _KatKódok, Hasznos_e)</f>
        <v>Egyéb</v>
      </c>
      <c r="W305" s="55" t="str">
        <f t="shared" si="36"/>
        <v>200-as rúd</v>
      </c>
      <c r="X305" s="103">
        <f t="shared" si="37"/>
        <v>1.5300000000000002</v>
      </c>
      <c r="Y305" s="9" t="str" cm="1">
        <f t="array" ref="Y305">_xlfn.XLOOKUP(_xlfn.SINGLE(Burkolattípus), lábazat!$A$3:$A$17, _xlfn.XLOOKUP(_xlfn.SINGLE(Falburkolattípus), lábazat!$C$1:$U$1, lábazat!$C$3:$U$17))</f>
        <v>nincs</v>
      </c>
      <c r="Z305" s="9"/>
      <c r="AA305" s="20"/>
      <c r="AB305" s="39"/>
      <c r="AE305" s="9"/>
      <c r="AF305" s="9"/>
    </row>
    <row r="306" spans="1:32">
      <c r="A306" s="32" t="str">
        <f>LEFT(ID)</f>
        <v>O</v>
      </c>
      <c r="B306" s="33">
        <f t="shared" si="31"/>
        <v>0</v>
      </c>
      <c r="C306" s="33">
        <f t="shared" si="32"/>
        <v>17</v>
      </c>
      <c r="D306" s="9" t="s">
        <v>329</v>
      </c>
      <c r="E306" s="9" t="s">
        <v>109</v>
      </c>
      <c r="F306" s="9" t="s">
        <v>221</v>
      </c>
      <c r="G306" s="9" t="s">
        <v>222</v>
      </c>
      <c r="H306" s="9" t="s">
        <v>236</v>
      </c>
      <c r="I306" s="9" t="s">
        <v>254</v>
      </c>
      <c r="J306" s="34">
        <v>1.05</v>
      </c>
      <c r="K306" s="35">
        <v>4.2699999999999996</v>
      </c>
      <c r="L306" s="35">
        <v>4.03</v>
      </c>
      <c r="M306" s="35">
        <v>2.5</v>
      </c>
      <c r="N306" s="9" t="s">
        <v>103</v>
      </c>
      <c r="O306" s="9" t="s">
        <v>78</v>
      </c>
      <c r="P306" s="9" t="s">
        <v>105</v>
      </c>
      <c r="Q306" s="34">
        <v>1.59</v>
      </c>
      <c r="R306" s="34">
        <v>0</v>
      </c>
      <c r="S306" s="36">
        <f t="shared" si="33"/>
        <v>9.0849999999999991</v>
      </c>
      <c r="T306" s="37">
        <f t="shared" si="34"/>
        <v>2.625</v>
      </c>
      <c r="U306" s="38">
        <f t="shared" si="35"/>
        <v>0.126</v>
      </c>
      <c r="V306" s="9" t="str" cm="1">
        <f t="array" ref="V306">_xlfn.XLOOKUP(HsgLista[[#This Row],[Helyiség kategória kód]], _KatKódok, Hasznos_e)</f>
        <v>Egyéb</v>
      </c>
      <c r="W306" s="55" t="str">
        <f t="shared" si="36"/>
        <v>200-as rúd</v>
      </c>
      <c r="X306" s="103">
        <f t="shared" si="37"/>
        <v>1.5300000000000002</v>
      </c>
      <c r="Y306" s="9" t="str" cm="1">
        <f t="array" ref="Y306">_xlfn.XLOOKUP(_xlfn.SINGLE(Burkolattípus), lábazat!$A$3:$A$17, _xlfn.XLOOKUP(_xlfn.SINGLE(Falburkolattípus), lábazat!$C$1:$U$1, lábazat!$C$3:$U$17))</f>
        <v>nincs</v>
      </c>
      <c r="Z306" s="9"/>
      <c r="AA306" s="20"/>
      <c r="AB306" s="39"/>
      <c r="AE306" s="9"/>
      <c r="AF306" s="9"/>
    </row>
    <row r="307" spans="1:32">
      <c r="A307" s="32" t="str">
        <f>LEFT(ID)</f>
        <v>O</v>
      </c>
      <c r="B307" s="33">
        <f t="shared" si="31"/>
        <v>0</v>
      </c>
      <c r="C307" s="33">
        <f t="shared" si="32"/>
        <v>18</v>
      </c>
      <c r="D307" s="9" t="s">
        <v>330</v>
      </c>
      <c r="E307" s="9" t="s">
        <v>324</v>
      </c>
      <c r="F307" s="9" t="s">
        <v>221</v>
      </c>
      <c r="G307" s="9" t="s">
        <v>222</v>
      </c>
      <c r="H307" s="9" t="s">
        <v>236</v>
      </c>
      <c r="I307" s="9" t="s">
        <v>254</v>
      </c>
      <c r="J307" s="34">
        <v>2.63</v>
      </c>
      <c r="K307" s="35">
        <v>6.62</v>
      </c>
      <c r="L307" s="35">
        <v>4.03</v>
      </c>
      <c r="M307" s="35">
        <v>2.5</v>
      </c>
      <c r="N307" s="9" t="s">
        <v>50</v>
      </c>
      <c r="O307" s="9" t="s">
        <v>104</v>
      </c>
      <c r="P307" s="9" t="s">
        <v>51</v>
      </c>
      <c r="Q307" s="34">
        <v>4.25</v>
      </c>
      <c r="R307" s="34">
        <v>0</v>
      </c>
      <c r="S307" s="36">
        <f t="shared" si="33"/>
        <v>12.3</v>
      </c>
      <c r="T307" s="37">
        <f t="shared" si="34"/>
        <v>6.5749999999999993</v>
      </c>
      <c r="U307" s="38">
        <f t="shared" si="35"/>
        <v>0.31559999999999999</v>
      </c>
      <c r="V307" s="9" t="str" cm="1">
        <f t="array" ref="V307">_xlfn.XLOOKUP(HsgLista[[#This Row],[Helyiség kategória kód]], _KatKódok, Hasznos_e)</f>
        <v>Egyéb</v>
      </c>
      <c r="W307" s="55" t="str">
        <f t="shared" si="36"/>
        <v>200-as rúd</v>
      </c>
      <c r="X307" s="103">
        <f t="shared" si="37"/>
        <v>1.5300000000000002</v>
      </c>
      <c r="Y307" s="9" t="str" cm="1">
        <f t="array" ref="Y307">_xlfn.XLOOKUP(_xlfn.SINGLE(Burkolattípus), lábazat!$A$3:$A$17, _xlfn.XLOOKUP(_xlfn.SINGLE(Falburkolattípus), lábazat!$C$1:$U$1, lábazat!$C$3:$U$17))</f>
        <v>KER1</v>
      </c>
      <c r="Z307" s="9"/>
      <c r="AA307" s="20"/>
      <c r="AB307" s="39"/>
      <c r="AE307" s="9"/>
      <c r="AF307" s="9"/>
    </row>
    <row r="308" spans="1:32">
      <c r="A308" s="32" t="str">
        <f>LEFT(ID)</f>
        <v>O</v>
      </c>
      <c r="B308" s="33">
        <f t="shared" si="31"/>
        <v>0</v>
      </c>
      <c r="C308" s="33">
        <f t="shared" si="32"/>
        <v>19</v>
      </c>
      <c r="D308" s="9" t="s">
        <v>331</v>
      </c>
      <c r="E308" s="9" t="s">
        <v>324</v>
      </c>
      <c r="F308" s="9" t="s">
        <v>221</v>
      </c>
      <c r="G308" s="9" t="s">
        <v>222</v>
      </c>
      <c r="H308" s="9" t="s">
        <v>236</v>
      </c>
      <c r="I308" s="9" t="s">
        <v>254</v>
      </c>
      <c r="J308" s="34">
        <v>2.31</v>
      </c>
      <c r="K308" s="35">
        <v>6.48</v>
      </c>
      <c r="L308" s="35">
        <v>4.03</v>
      </c>
      <c r="M308" s="35">
        <v>2.5</v>
      </c>
      <c r="N308" s="9" t="s">
        <v>103</v>
      </c>
      <c r="O308" s="9" t="s">
        <v>78</v>
      </c>
      <c r="P308" s="9" t="s">
        <v>105</v>
      </c>
      <c r="Q308" s="34">
        <v>5.84</v>
      </c>
      <c r="R308" s="34">
        <v>0</v>
      </c>
      <c r="S308" s="36">
        <f t="shared" si="33"/>
        <v>10.360000000000003</v>
      </c>
      <c r="T308" s="37">
        <f t="shared" si="34"/>
        <v>5.7750000000000004</v>
      </c>
      <c r="U308" s="38">
        <f t="shared" si="35"/>
        <v>0.2772</v>
      </c>
      <c r="V308" s="9" t="str" cm="1">
        <f t="array" ref="V308">_xlfn.XLOOKUP(HsgLista[[#This Row],[Helyiség kategória kód]], _KatKódok, Hasznos_e)</f>
        <v>Egyéb</v>
      </c>
      <c r="W308" s="55" t="str">
        <f t="shared" si="36"/>
        <v>200-as rúd</v>
      </c>
      <c r="X308" s="103">
        <f t="shared" si="37"/>
        <v>1.5300000000000002</v>
      </c>
      <c r="Y308" s="9" t="str" cm="1">
        <f t="array" ref="Y308">_xlfn.XLOOKUP(_xlfn.SINGLE(Burkolattípus), lábazat!$A$3:$A$17, _xlfn.XLOOKUP(_xlfn.SINGLE(Falburkolattípus), lábazat!$C$1:$U$1, lábazat!$C$3:$U$17))</f>
        <v>nincs</v>
      </c>
      <c r="Z308" s="9"/>
      <c r="AA308" s="20"/>
      <c r="AB308" s="39"/>
      <c r="AE308" s="9"/>
      <c r="AF308" s="9"/>
    </row>
    <row r="309" spans="1:32">
      <c r="A309" s="32" t="str">
        <f>LEFT(ID)</f>
        <v>O</v>
      </c>
      <c r="B309" s="33">
        <f t="shared" si="31"/>
        <v>0</v>
      </c>
      <c r="C309" s="33">
        <f t="shared" si="32"/>
        <v>20</v>
      </c>
      <c r="D309" s="9" t="s">
        <v>332</v>
      </c>
      <c r="E309" s="9" t="s">
        <v>112</v>
      </c>
      <c r="F309" s="9" t="s">
        <v>221</v>
      </c>
      <c r="G309" s="9" t="s">
        <v>222</v>
      </c>
      <c r="H309" s="9" t="s">
        <v>236</v>
      </c>
      <c r="I309" s="9" t="s">
        <v>254</v>
      </c>
      <c r="J309" s="34">
        <v>1.05</v>
      </c>
      <c r="K309" s="35">
        <v>4.28</v>
      </c>
      <c r="L309" s="35">
        <v>4.03</v>
      </c>
      <c r="M309" s="35">
        <v>2.5</v>
      </c>
      <c r="N309" s="9" t="s">
        <v>103</v>
      </c>
      <c r="O309" s="9" t="s">
        <v>78</v>
      </c>
      <c r="P309" s="9" t="s">
        <v>105</v>
      </c>
      <c r="Q309" s="34">
        <v>1.59</v>
      </c>
      <c r="R309" s="34">
        <v>0</v>
      </c>
      <c r="S309" s="36">
        <f t="shared" si="33"/>
        <v>9.1100000000000012</v>
      </c>
      <c r="T309" s="37">
        <f t="shared" si="34"/>
        <v>2.625</v>
      </c>
      <c r="U309" s="38">
        <f t="shared" si="35"/>
        <v>0.126</v>
      </c>
      <c r="V309" s="9" t="str" cm="1">
        <f t="array" ref="V309">_xlfn.XLOOKUP(HsgLista[[#This Row],[Helyiség kategória kód]], _KatKódok, Hasznos_e)</f>
        <v>Egyéb</v>
      </c>
      <c r="W309" s="55" t="str">
        <f t="shared" si="36"/>
        <v>200-as rúd</v>
      </c>
      <c r="X309" s="103">
        <f t="shared" si="37"/>
        <v>1.5300000000000002</v>
      </c>
      <c r="Y309" s="9" t="str" cm="1">
        <f t="array" ref="Y309">_xlfn.XLOOKUP(_xlfn.SINGLE(Burkolattípus), lábazat!$A$3:$A$17, _xlfn.XLOOKUP(_xlfn.SINGLE(Falburkolattípus), lábazat!$C$1:$U$1, lábazat!$C$3:$U$17))</f>
        <v>nincs</v>
      </c>
      <c r="Z309" s="9"/>
      <c r="AA309" s="20"/>
      <c r="AB309" s="39"/>
      <c r="AE309" s="9"/>
      <c r="AF309" s="9"/>
    </row>
    <row r="310" spans="1:32">
      <c r="A310" s="32" t="str">
        <f>LEFT(ID)</f>
        <v>O</v>
      </c>
      <c r="B310" s="33">
        <f t="shared" si="31"/>
        <v>0</v>
      </c>
      <c r="C310" s="33">
        <f t="shared" si="32"/>
        <v>21</v>
      </c>
      <c r="D310" s="9" t="s">
        <v>333</v>
      </c>
      <c r="E310" s="9" t="s">
        <v>113</v>
      </c>
      <c r="F310" s="9" t="s">
        <v>221</v>
      </c>
      <c r="G310" s="9" t="s">
        <v>222</v>
      </c>
      <c r="H310" s="9" t="s">
        <v>236</v>
      </c>
      <c r="I310" s="9" t="s">
        <v>254</v>
      </c>
      <c r="J310" s="34">
        <v>32.049999999999997</v>
      </c>
      <c r="K310" s="35">
        <v>23.14</v>
      </c>
      <c r="L310" s="35">
        <v>4.03</v>
      </c>
      <c r="M310" s="35">
        <v>2.5</v>
      </c>
      <c r="N310" s="9" t="s">
        <v>50</v>
      </c>
      <c r="O310" s="9" t="s">
        <v>104</v>
      </c>
      <c r="P310" s="9" t="s">
        <v>51</v>
      </c>
      <c r="Q310" s="34">
        <v>6.11</v>
      </c>
      <c r="R310" s="34">
        <v>0</v>
      </c>
      <c r="S310" s="36">
        <f t="shared" si="33"/>
        <v>51.74</v>
      </c>
      <c r="T310" s="37">
        <f t="shared" si="34"/>
        <v>80.125</v>
      </c>
      <c r="U310" s="38">
        <f t="shared" si="35"/>
        <v>3.8459999999999996</v>
      </c>
      <c r="V310" s="9" t="str" cm="1">
        <f t="array" ref="V310">_xlfn.XLOOKUP(HsgLista[[#This Row],[Helyiség kategória kód]], _KatKódok, Hasznos_e)</f>
        <v>Egyéb</v>
      </c>
      <c r="W310" s="55" t="str">
        <f t="shared" si="36"/>
        <v>200-as rúd</v>
      </c>
      <c r="X310" s="103">
        <f t="shared" si="37"/>
        <v>1.5300000000000002</v>
      </c>
      <c r="Y310" s="9" t="str" cm="1">
        <f t="array" ref="Y310">_xlfn.XLOOKUP(_xlfn.SINGLE(Burkolattípus), lábazat!$A$3:$A$17, _xlfn.XLOOKUP(_xlfn.SINGLE(Falburkolattípus), lábazat!$C$1:$U$1, lábazat!$C$3:$U$17))</f>
        <v>KER1</v>
      </c>
      <c r="Z310" s="9"/>
      <c r="AA310" s="20"/>
      <c r="AB310" s="39"/>
      <c r="AE310" s="9"/>
      <c r="AF310" s="9"/>
    </row>
    <row r="311" spans="1:32">
      <c r="A311" s="32" t="str">
        <f>LEFT(ID)</f>
        <v>O</v>
      </c>
      <c r="B311" s="33">
        <f t="shared" si="31"/>
        <v>0</v>
      </c>
      <c r="C311" s="33">
        <f t="shared" si="32"/>
        <v>22</v>
      </c>
      <c r="D311" s="9" t="s">
        <v>334</v>
      </c>
      <c r="E311" s="9" t="s">
        <v>335</v>
      </c>
      <c r="F311" s="9" t="s">
        <v>221</v>
      </c>
      <c r="G311" s="9" t="s">
        <v>222</v>
      </c>
      <c r="H311" s="9" t="s">
        <v>236</v>
      </c>
      <c r="I311" s="9" t="s">
        <v>254</v>
      </c>
      <c r="J311" s="34">
        <v>4.3600000000000003</v>
      </c>
      <c r="K311" s="35">
        <v>8.7200000000000006</v>
      </c>
      <c r="L311" s="35">
        <v>4.03</v>
      </c>
      <c r="M311" s="35">
        <v>2.5</v>
      </c>
      <c r="N311" s="9" t="s">
        <v>103</v>
      </c>
      <c r="O311" s="9" t="s">
        <v>78</v>
      </c>
      <c r="P311" s="9" t="s">
        <v>105</v>
      </c>
      <c r="Q311" s="34">
        <v>3.45</v>
      </c>
      <c r="R311" s="34">
        <v>0</v>
      </c>
      <c r="S311" s="36">
        <f t="shared" si="33"/>
        <v>18.350000000000001</v>
      </c>
      <c r="T311" s="37">
        <f t="shared" si="34"/>
        <v>10.9</v>
      </c>
      <c r="U311" s="38">
        <f t="shared" si="35"/>
        <v>0.52320000000000011</v>
      </c>
      <c r="V311" s="9" t="str" cm="1">
        <f t="array" ref="V311">_xlfn.XLOOKUP(HsgLista[[#This Row],[Helyiség kategória kód]], _KatKódok, Hasznos_e)</f>
        <v>Egyéb</v>
      </c>
      <c r="W311" s="55" t="str">
        <f t="shared" si="36"/>
        <v>200-as rúd</v>
      </c>
      <c r="X311" s="103">
        <f t="shared" si="37"/>
        <v>1.5300000000000002</v>
      </c>
      <c r="Y311" s="9" t="str" cm="1">
        <f t="array" ref="Y311">_xlfn.XLOOKUP(_xlfn.SINGLE(Burkolattípus), lábazat!$A$3:$A$17, _xlfn.XLOOKUP(_xlfn.SINGLE(Falburkolattípus), lábazat!$C$1:$U$1, lábazat!$C$3:$U$17))</f>
        <v>nincs</v>
      </c>
      <c r="Z311" s="9"/>
      <c r="AA311" s="20"/>
      <c r="AB311" s="39"/>
      <c r="AE311" s="9"/>
      <c r="AF311" s="9"/>
    </row>
    <row r="312" spans="1:32">
      <c r="A312" s="32" t="str">
        <f>LEFT(ID)</f>
        <v>O</v>
      </c>
      <c r="B312" s="33">
        <f t="shared" si="31"/>
        <v>0</v>
      </c>
      <c r="C312" s="33">
        <f t="shared" si="32"/>
        <v>23</v>
      </c>
      <c r="D312" s="9" t="s">
        <v>336</v>
      </c>
      <c r="E312" s="9" t="s">
        <v>112</v>
      </c>
      <c r="F312" s="9" t="s">
        <v>221</v>
      </c>
      <c r="G312" s="9" t="s">
        <v>222</v>
      </c>
      <c r="H312" s="9" t="s">
        <v>236</v>
      </c>
      <c r="I312" s="9" t="s">
        <v>254</v>
      </c>
      <c r="J312" s="34">
        <v>1.05</v>
      </c>
      <c r="K312" s="35">
        <v>4.28</v>
      </c>
      <c r="L312" s="35">
        <v>4.03</v>
      </c>
      <c r="M312" s="35">
        <v>2.5</v>
      </c>
      <c r="N312" s="9" t="s">
        <v>103</v>
      </c>
      <c r="O312" s="9" t="s">
        <v>78</v>
      </c>
      <c r="P312" s="9" t="s">
        <v>105</v>
      </c>
      <c r="Q312" s="34">
        <v>1.59</v>
      </c>
      <c r="R312" s="34">
        <v>0</v>
      </c>
      <c r="S312" s="36">
        <f t="shared" si="33"/>
        <v>9.1100000000000012</v>
      </c>
      <c r="T312" s="37">
        <f t="shared" si="34"/>
        <v>2.625</v>
      </c>
      <c r="U312" s="38">
        <f t="shared" si="35"/>
        <v>0.126</v>
      </c>
      <c r="V312" s="9" t="str" cm="1">
        <f t="array" ref="V312">_xlfn.XLOOKUP(HsgLista[[#This Row],[Helyiség kategória kód]], _KatKódok, Hasznos_e)</f>
        <v>Egyéb</v>
      </c>
      <c r="W312" s="55" t="str">
        <f t="shared" si="36"/>
        <v>200-as rúd</v>
      </c>
      <c r="X312" s="103">
        <f t="shared" si="37"/>
        <v>1.5300000000000002</v>
      </c>
      <c r="Y312" s="9" t="str" cm="1">
        <f t="array" ref="Y312">_xlfn.XLOOKUP(_xlfn.SINGLE(Burkolattípus), lábazat!$A$3:$A$17, _xlfn.XLOOKUP(_xlfn.SINGLE(Falburkolattípus), lábazat!$C$1:$U$1, lábazat!$C$3:$U$17))</f>
        <v>nincs</v>
      </c>
      <c r="Z312" s="9"/>
      <c r="AA312" s="20"/>
      <c r="AB312" s="39"/>
      <c r="AE312" s="9"/>
      <c r="AF312" s="9"/>
    </row>
    <row r="313" spans="1:32">
      <c r="A313" s="32" t="str">
        <f>LEFT(ID)</f>
        <v>O</v>
      </c>
      <c r="B313" s="33">
        <f t="shared" si="31"/>
        <v>0</v>
      </c>
      <c r="C313" s="33">
        <f t="shared" si="32"/>
        <v>24</v>
      </c>
      <c r="D313" s="9" t="s">
        <v>337</v>
      </c>
      <c r="E313" s="9" t="s">
        <v>324</v>
      </c>
      <c r="F313" s="9" t="s">
        <v>221</v>
      </c>
      <c r="G313" s="9" t="s">
        <v>222</v>
      </c>
      <c r="H313" s="9" t="s">
        <v>236</v>
      </c>
      <c r="I313" s="9" t="s">
        <v>254</v>
      </c>
      <c r="J313" s="34">
        <v>2.63</v>
      </c>
      <c r="K313" s="35">
        <v>6.62</v>
      </c>
      <c r="L313" s="35">
        <v>4.03</v>
      </c>
      <c r="M313" s="35">
        <v>2.5</v>
      </c>
      <c r="N313" s="9" t="s">
        <v>50</v>
      </c>
      <c r="O313" s="9" t="s">
        <v>104</v>
      </c>
      <c r="P313" s="9" t="s">
        <v>51</v>
      </c>
      <c r="Q313" s="34">
        <v>4.25</v>
      </c>
      <c r="R313" s="34">
        <v>0</v>
      </c>
      <c r="S313" s="36">
        <f t="shared" si="33"/>
        <v>12.3</v>
      </c>
      <c r="T313" s="37">
        <f t="shared" si="34"/>
        <v>6.5749999999999993</v>
      </c>
      <c r="U313" s="38">
        <f t="shared" si="35"/>
        <v>0.31559999999999999</v>
      </c>
      <c r="V313" s="9" t="str" cm="1">
        <f t="array" ref="V313">_xlfn.XLOOKUP(HsgLista[[#This Row],[Helyiség kategória kód]], _KatKódok, Hasznos_e)</f>
        <v>Egyéb</v>
      </c>
      <c r="W313" s="55" t="str">
        <f t="shared" si="36"/>
        <v>200-as rúd</v>
      </c>
      <c r="X313" s="103">
        <f t="shared" si="37"/>
        <v>1.5300000000000002</v>
      </c>
      <c r="Y313" s="9" t="str" cm="1">
        <f t="array" ref="Y313">_xlfn.XLOOKUP(_xlfn.SINGLE(Burkolattípus), lábazat!$A$3:$A$17, _xlfn.XLOOKUP(_xlfn.SINGLE(Falburkolattípus), lábazat!$C$1:$U$1, lábazat!$C$3:$U$17))</f>
        <v>KER1</v>
      </c>
      <c r="Z313" s="9"/>
      <c r="AA313" s="20"/>
      <c r="AB313" s="39"/>
      <c r="AE313" s="9"/>
      <c r="AF313" s="9"/>
    </row>
    <row r="314" spans="1:32">
      <c r="A314" s="32" t="str">
        <f>LEFT(ID)</f>
        <v>O</v>
      </c>
      <c r="B314" s="33">
        <f t="shared" si="31"/>
        <v>5</v>
      </c>
      <c r="C314" s="33">
        <f t="shared" si="32"/>
        <v>5</v>
      </c>
      <c r="D314" s="9" t="s">
        <v>338</v>
      </c>
      <c r="E314" s="9" t="s">
        <v>151</v>
      </c>
      <c r="F314" s="9" t="s">
        <v>145</v>
      </c>
      <c r="G314" s="9" t="s">
        <v>146</v>
      </c>
      <c r="H314" s="9" t="s">
        <v>339</v>
      </c>
      <c r="I314" s="9" t="s">
        <v>254</v>
      </c>
      <c r="J314" s="34">
        <v>22.12</v>
      </c>
      <c r="K314" s="35">
        <v>20.22</v>
      </c>
      <c r="L314" s="35">
        <v>3.03</v>
      </c>
      <c r="M314" s="35">
        <v>2.7</v>
      </c>
      <c r="N314" s="9" t="s">
        <v>50</v>
      </c>
      <c r="O314" s="9" t="s">
        <v>141</v>
      </c>
      <c r="P314" s="9" t="s">
        <v>51</v>
      </c>
      <c r="Q314" s="34">
        <v>2.5</v>
      </c>
      <c r="R314" s="34">
        <v>0</v>
      </c>
      <c r="S314" s="36">
        <f t="shared" si="33"/>
        <v>52.094000000000001</v>
      </c>
      <c r="T314" s="37">
        <f t="shared" si="34"/>
        <v>59.724000000000004</v>
      </c>
      <c r="U314" s="38">
        <f t="shared" si="35"/>
        <v>2.6543999999999999</v>
      </c>
      <c r="V314" s="9" t="str" cm="1">
        <f t="array" ref="V314">_xlfn.XLOOKUP(HsgLista[[#This Row],[Helyiség kategória kód]], _KatKódok, Hasznos_e)</f>
        <v>Hasznos</v>
      </c>
      <c r="W314" s="55" t="str">
        <f t="shared" si="36"/>
        <v>50-es rúd</v>
      </c>
      <c r="X314" s="103">
        <f t="shared" si="37"/>
        <v>0.32999999999999963</v>
      </c>
      <c r="Y314" s="9" t="str" cm="1">
        <f t="array" ref="Y314">_xlfn.XLOOKUP(_xlfn.SINGLE(Burkolattípus), lábazat!$A$3:$A$17, _xlfn.XLOOKUP(_xlfn.SINGLE(Falburkolattípus), lábazat!$C$1:$U$1, lábazat!$C$3:$U$17))</f>
        <v>SZP1</v>
      </c>
      <c r="Z314" s="9"/>
      <c r="AA314" s="20"/>
      <c r="AB314" s="39"/>
      <c r="AE314" s="9"/>
      <c r="AF314" s="9"/>
    </row>
    <row r="315" spans="1:32">
      <c r="A315" s="32" t="str">
        <f>LEFT(ID)</f>
        <v>O</v>
      </c>
      <c r="B315" s="33">
        <f t="shared" si="31"/>
        <v>5</v>
      </c>
      <c r="C315" s="33">
        <f t="shared" si="32"/>
        <v>5</v>
      </c>
      <c r="D315" s="9" t="s">
        <v>338</v>
      </c>
      <c r="E315" s="9" t="s">
        <v>151</v>
      </c>
      <c r="F315" s="9" t="s">
        <v>145</v>
      </c>
      <c r="G315" s="9" t="s">
        <v>146</v>
      </c>
      <c r="H315" s="9" t="s">
        <v>339</v>
      </c>
      <c r="I315" s="9" t="s">
        <v>254</v>
      </c>
      <c r="J315" s="34">
        <v>20.260000000000002</v>
      </c>
      <c r="K315" s="35">
        <v>18.690000000000001</v>
      </c>
      <c r="L315" s="35">
        <v>3.03</v>
      </c>
      <c r="M315" s="35">
        <v>2.7</v>
      </c>
      <c r="N315" s="9" t="s">
        <v>50</v>
      </c>
      <c r="O315" s="9" t="s">
        <v>141</v>
      </c>
      <c r="P315" s="9" t="s">
        <v>51</v>
      </c>
      <c r="Q315" s="34">
        <v>2.5</v>
      </c>
      <c r="R315" s="34">
        <v>0</v>
      </c>
      <c r="S315" s="36">
        <f t="shared" si="33"/>
        <v>47.963000000000008</v>
      </c>
      <c r="T315" s="37">
        <f t="shared" si="34"/>
        <v>54.702000000000005</v>
      </c>
      <c r="U315" s="38">
        <f t="shared" si="35"/>
        <v>2.4312</v>
      </c>
      <c r="V315" s="9" t="str" cm="1">
        <f t="array" ref="V315">_xlfn.XLOOKUP(HsgLista[[#This Row],[Helyiség kategória kód]], _KatKódok, Hasznos_e)</f>
        <v>Hasznos</v>
      </c>
      <c r="W315" s="55" t="str">
        <f t="shared" si="36"/>
        <v>50-es rúd</v>
      </c>
      <c r="X315" s="103">
        <f t="shared" si="37"/>
        <v>0.32999999999999963</v>
      </c>
      <c r="Y315" s="9" t="str" cm="1">
        <f t="array" ref="Y315">_xlfn.XLOOKUP(_xlfn.SINGLE(Burkolattípus), lábazat!$A$3:$A$17, _xlfn.XLOOKUP(_xlfn.SINGLE(Falburkolattípus), lábazat!$C$1:$U$1, lábazat!$C$3:$U$17))</f>
        <v>SZP1</v>
      </c>
      <c r="Z315" s="9"/>
      <c r="AA315" s="20"/>
      <c r="AB315" s="39"/>
      <c r="AE315" s="9"/>
      <c r="AF315" s="9"/>
    </row>
    <row r="316" spans="1:32">
      <c r="A316" s="32" t="str">
        <f>LEFT(ID)</f>
        <v>O</v>
      </c>
      <c r="B316" s="33">
        <f t="shared" si="31"/>
        <v>5</v>
      </c>
      <c r="C316" s="33">
        <f t="shared" si="32"/>
        <v>5</v>
      </c>
      <c r="D316" s="9" t="s">
        <v>338</v>
      </c>
      <c r="E316" s="9" t="s">
        <v>151</v>
      </c>
      <c r="F316" s="9" t="s">
        <v>145</v>
      </c>
      <c r="G316" s="9" t="s">
        <v>146</v>
      </c>
      <c r="H316" s="9" t="s">
        <v>339</v>
      </c>
      <c r="I316" s="9" t="s">
        <v>254</v>
      </c>
      <c r="J316" s="34">
        <v>17.28</v>
      </c>
      <c r="K316" s="35">
        <v>18.64</v>
      </c>
      <c r="L316" s="35">
        <v>3.03</v>
      </c>
      <c r="M316" s="35">
        <v>2.7</v>
      </c>
      <c r="N316" s="9" t="s">
        <v>50</v>
      </c>
      <c r="O316" s="9" t="s">
        <v>141</v>
      </c>
      <c r="P316" s="9" t="s">
        <v>51</v>
      </c>
      <c r="Q316" s="34">
        <v>2.5</v>
      </c>
      <c r="R316" s="34">
        <v>0</v>
      </c>
      <c r="S316" s="36">
        <f t="shared" si="33"/>
        <v>47.828000000000003</v>
      </c>
      <c r="T316" s="37">
        <f t="shared" si="34"/>
        <v>46.656000000000006</v>
      </c>
      <c r="U316" s="38">
        <f t="shared" si="35"/>
        <v>2.0736000000000003</v>
      </c>
      <c r="V316" s="9" t="str" cm="1">
        <f t="array" ref="V316">_xlfn.XLOOKUP(HsgLista[[#This Row],[Helyiség kategória kód]], _KatKódok, Hasznos_e)</f>
        <v>Hasznos</v>
      </c>
      <c r="W316" s="55" t="str">
        <f t="shared" si="36"/>
        <v>50-es rúd</v>
      </c>
      <c r="X316" s="103">
        <f t="shared" si="37"/>
        <v>0.32999999999999963</v>
      </c>
      <c r="Y316" s="9" t="str" cm="1">
        <f t="array" ref="Y316">_xlfn.XLOOKUP(_xlfn.SINGLE(Burkolattípus), lábazat!$A$3:$A$17, _xlfn.XLOOKUP(_xlfn.SINGLE(Falburkolattípus), lábazat!$C$1:$U$1, lábazat!$C$3:$U$17))</f>
        <v>SZP1</v>
      </c>
      <c r="Z316" s="9"/>
      <c r="AA316" s="20"/>
      <c r="AB316" s="39"/>
      <c r="AE316" s="9"/>
      <c r="AF316" s="9"/>
    </row>
    <row r="317" spans="1:32">
      <c r="A317" s="32" t="str">
        <f>LEFT(ID)</f>
        <v>O</v>
      </c>
      <c r="B317" s="33">
        <f t="shared" si="31"/>
        <v>5</v>
      </c>
      <c r="C317" s="33">
        <f t="shared" si="32"/>
        <v>5</v>
      </c>
      <c r="D317" s="9" t="s">
        <v>338</v>
      </c>
      <c r="E317" s="9" t="s">
        <v>151</v>
      </c>
      <c r="F317" s="9" t="s">
        <v>145</v>
      </c>
      <c r="G317" s="9" t="s">
        <v>146</v>
      </c>
      <c r="H317" s="9" t="s">
        <v>339</v>
      </c>
      <c r="I317" s="9" t="s">
        <v>254</v>
      </c>
      <c r="J317" s="34">
        <v>27.35</v>
      </c>
      <c r="K317" s="35">
        <v>22.37</v>
      </c>
      <c r="L317" s="35">
        <v>3.03</v>
      </c>
      <c r="M317" s="35">
        <v>2.7</v>
      </c>
      <c r="N317" s="9" t="s">
        <v>50</v>
      </c>
      <c r="O317" s="9" t="s">
        <v>141</v>
      </c>
      <c r="P317" s="9" t="s">
        <v>51</v>
      </c>
      <c r="Q317" s="34">
        <v>2.5</v>
      </c>
      <c r="R317" s="34">
        <v>0</v>
      </c>
      <c r="S317" s="36">
        <f t="shared" si="33"/>
        <v>57.899000000000008</v>
      </c>
      <c r="T317" s="37">
        <f t="shared" si="34"/>
        <v>73.845000000000013</v>
      </c>
      <c r="U317" s="38">
        <f t="shared" si="35"/>
        <v>3.2820000000000005</v>
      </c>
      <c r="V317" s="9" t="str" cm="1">
        <f t="array" ref="V317">_xlfn.XLOOKUP(HsgLista[[#This Row],[Helyiség kategória kód]], _KatKódok, Hasznos_e)</f>
        <v>Hasznos</v>
      </c>
      <c r="W317" s="55" t="str">
        <f t="shared" si="36"/>
        <v>50-es rúd</v>
      </c>
      <c r="X317" s="103">
        <f t="shared" si="37"/>
        <v>0.32999999999999963</v>
      </c>
      <c r="Y317" s="9" t="str" cm="1">
        <f t="array" ref="Y317">_xlfn.XLOOKUP(_xlfn.SINGLE(Burkolattípus), lábazat!$A$3:$A$17, _xlfn.XLOOKUP(_xlfn.SINGLE(Falburkolattípus), lábazat!$C$1:$U$1, lábazat!$C$3:$U$17))</f>
        <v>SZP1</v>
      </c>
      <c r="Z317" s="9"/>
      <c r="AA317" s="20"/>
      <c r="AB317" s="39"/>
      <c r="AE317" s="9"/>
      <c r="AF317" s="9"/>
    </row>
    <row r="318" spans="1:32">
      <c r="A318" s="32" t="str">
        <f>LEFT(ID)</f>
        <v>O</v>
      </c>
      <c r="B318" s="33">
        <f t="shared" si="31"/>
        <v>5</v>
      </c>
      <c r="C318" s="33">
        <f t="shared" si="32"/>
        <v>5</v>
      </c>
      <c r="D318" s="9" t="s">
        <v>338</v>
      </c>
      <c r="E318" s="9" t="s">
        <v>151</v>
      </c>
      <c r="F318" s="9" t="s">
        <v>145</v>
      </c>
      <c r="G318" s="9" t="s">
        <v>146</v>
      </c>
      <c r="H318" s="9" t="s">
        <v>340</v>
      </c>
      <c r="I318" s="9" t="s">
        <v>254</v>
      </c>
      <c r="J318" s="34">
        <v>22.07</v>
      </c>
      <c r="K318" s="35">
        <v>20.420000000000002</v>
      </c>
      <c r="L318" s="35">
        <v>3.03</v>
      </c>
      <c r="M318" s="35">
        <v>2.7</v>
      </c>
      <c r="N318" s="9" t="s">
        <v>50</v>
      </c>
      <c r="O318" s="9" t="s">
        <v>141</v>
      </c>
      <c r="P318" s="9" t="s">
        <v>51</v>
      </c>
      <c r="Q318" s="34">
        <v>0</v>
      </c>
      <c r="R318" s="34">
        <v>3.79</v>
      </c>
      <c r="S318" s="36">
        <f t="shared" si="33"/>
        <v>51.344000000000008</v>
      </c>
      <c r="T318" s="37">
        <f t="shared" si="34"/>
        <v>59.589000000000006</v>
      </c>
      <c r="U318" s="38">
        <f t="shared" si="35"/>
        <v>2.6484000000000005</v>
      </c>
      <c r="V318" s="9" t="str" cm="1">
        <f t="array" ref="V318">_xlfn.XLOOKUP(HsgLista[[#This Row],[Helyiség kategória kód]], _KatKódok, Hasznos_e)</f>
        <v>Hasznos</v>
      </c>
      <c r="W318" s="55" t="str">
        <f t="shared" si="36"/>
        <v>50-es rúd</v>
      </c>
      <c r="X318" s="103">
        <f t="shared" si="37"/>
        <v>0.32999999999999963</v>
      </c>
      <c r="Y318" s="9" t="str" cm="1">
        <f t="array" ref="Y318">_xlfn.XLOOKUP(_xlfn.SINGLE(Burkolattípus), lábazat!$A$3:$A$17, _xlfn.XLOOKUP(_xlfn.SINGLE(Falburkolattípus), lábazat!$C$1:$U$1, lábazat!$C$3:$U$17))</f>
        <v>SZP1</v>
      </c>
      <c r="Z318" s="9"/>
      <c r="AA318" s="20"/>
      <c r="AB318" s="39"/>
      <c r="AE318" s="9"/>
      <c r="AF318" s="9"/>
    </row>
    <row r="319" spans="1:32">
      <c r="A319" s="32" t="str">
        <f>LEFT(ID)</f>
        <v>O</v>
      </c>
      <c r="B319" s="33">
        <f t="shared" si="31"/>
        <v>5</v>
      </c>
      <c r="C319" s="33">
        <f t="shared" si="32"/>
        <v>5</v>
      </c>
      <c r="D319" s="9" t="s">
        <v>338</v>
      </c>
      <c r="E319" s="9" t="s">
        <v>151</v>
      </c>
      <c r="F319" s="9" t="s">
        <v>145</v>
      </c>
      <c r="G319" s="9" t="s">
        <v>146</v>
      </c>
      <c r="H319" s="9" t="s">
        <v>341</v>
      </c>
      <c r="I319" s="9" t="s">
        <v>254</v>
      </c>
      <c r="J319" s="34">
        <v>14.27</v>
      </c>
      <c r="K319" s="35">
        <v>15.26</v>
      </c>
      <c r="L319" s="35">
        <v>3.03</v>
      </c>
      <c r="M319" s="35">
        <v>2.7</v>
      </c>
      <c r="N319" s="9" t="s">
        <v>50</v>
      </c>
      <c r="O319" s="9" t="s">
        <v>141</v>
      </c>
      <c r="P319" s="9" t="s">
        <v>51</v>
      </c>
      <c r="Q319" s="34">
        <v>2.5</v>
      </c>
      <c r="R319" s="34">
        <v>4.45</v>
      </c>
      <c r="S319" s="36">
        <f t="shared" si="33"/>
        <v>34.252000000000002</v>
      </c>
      <c r="T319" s="37">
        <f t="shared" si="34"/>
        <v>38.529000000000003</v>
      </c>
      <c r="U319" s="38">
        <f t="shared" si="35"/>
        <v>1.7124000000000001</v>
      </c>
      <c r="V319" s="9" t="str" cm="1">
        <f t="array" ref="V319">_xlfn.XLOOKUP(HsgLista[[#This Row],[Helyiség kategória kód]], _KatKódok, Hasznos_e)</f>
        <v>Hasznos</v>
      </c>
      <c r="W319" s="55" t="str">
        <f t="shared" si="36"/>
        <v>50-es rúd</v>
      </c>
      <c r="X319" s="103">
        <f t="shared" si="37"/>
        <v>0.32999999999999963</v>
      </c>
      <c r="Y319" s="9" t="str" cm="1">
        <f t="array" ref="Y319">_xlfn.XLOOKUP(_xlfn.SINGLE(Burkolattípus), lábazat!$A$3:$A$17, _xlfn.XLOOKUP(_xlfn.SINGLE(Falburkolattípus), lábazat!$C$1:$U$1, lábazat!$C$3:$U$17))</f>
        <v>SZP1</v>
      </c>
      <c r="Z319" s="9"/>
      <c r="AA319" s="20"/>
      <c r="AB319" s="39"/>
      <c r="AE319" s="9"/>
      <c r="AF319" s="9"/>
    </row>
    <row r="320" spans="1:32">
      <c r="A320" s="32" t="str">
        <f>LEFT(ID)</f>
        <v>O</v>
      </c>
      <c r="B320" s="33">
        <f t="shared" si="31"/>
        <v>5</v>
      </c>
      <c r="C320" s="33">
        <f t="shared" si="32"/>
        <v>5</v>
      </c>
      <c r="D320" s="9" t="s">
        <v>338</v>
      </c>
      <c r="E320" s="9" t="s">
        <v>151</v>
      </c>
      <c r="F320" s="9" t="s">
        <v>145</v>
      </c>
      <c r="G320" s="9" t="s">
        <v>146</v>
      </c>
      <c r="H320" s="9" t="s">
        <v>340</v>
      </c>
      <c r="I320" s="9" t="s">
        <v>254</v>
      </c>
      <c r="J320" s="34">
        <v>19.920000000000002</v>
      </c>
      <c r="K320" s="35">
        <v>18.489999999999998</v>
      </c>
      <c r="L320" s="35">
        <v>3.03</v>
      </c>
      <c r="M320" s="35">
        <v>2.7</v>
      </c>
      <c r="N320" s="9" t="s">
        <v>50</v>
      </c>
      <c r="O320" s="9" t="s">
        <v>141</v>
      </c>
      <c r="P320" s="9" t="s">
        <v>51</v>
      </c>
      <c r="Q320" s="34">
        <v>2.5</v>
      </c>
      <c r="R320" s="34">
        <v>3.79</v>
      </c>
      <c r="S320" s="36">
        <f t="shared" si="33"/>
        <v>43.633000000000003</v>
      </c>
      <c r="T320" s="37">
        <f t="shared" si="34"/>
        <v>53.784000000000006</v>
      </c>
      <c r="U320" s="38">
        <f t="shared" si="35"/>
        <v>2.3904000000000001</v>
      </c>
      <c r="V320" s="9" t="str" cm="1">
        <f t="array" ref="V320">_xlfn.XLOOKUP(HsgLista[[#This Row],[Helyiség kategória kód]], _KatKódok, Hasznos_e)</f>
        <v>Hasznos</v>
      </c>
      <c r="W320" s="55" t="str">
        <f t="shared" si="36"/>
        <v>50-es rúd</v>
      </c>
      <c r="X320" s="103">
        <f t="shared" si="37"/>
        <v>0.32999999999999963</v>
      </c>
      <c r="Y320" s="9" t="str" cm="1">
        <f t="array" ref="Y320">_xlfn.XLOOKUP(_xlfn.SINGLE(Burkolattípus), lábazat!$A$3:$A$17, _xlfn.XLOOKUP(_xlfn.SINGLE(Falburkolattípus), lábazat!$C$1:$U$1, lábazat!$C$3:$U$17))</f>
        <v>SZP1</v>
      </c>
      <c r="Z320" s="9"/>
      <c r="AA320" s="20"/>
      <c r="AB320" s="39"/>
      <c r="AE320" s="9"/>
      <c r="AF320" s="9"/>
    </row>
    <row r="321" spans="1:32">
      <c r="A321" s="32" t="str">
        <f>LEFT(ID)</f>
        <v>O</v>
      </c>
      <c r="B321" s="33">
        <f t="shared" si="31"/>
        <v>5</v>
      </c>
      <c r="C321" s="33">
        <f t="shared" si="32"/>
        <v>5</v>
      </c>
      <c r="D321" s="9" t="s">
        <v>338</v>
      </c>
      <c r="E321" s="9" t="s">
        <v>151</v>
      </c>
      <c r="F321" s="9" t="s">
        <v>145</v>
      </c>
      <c r="G321" s="9" t="s">
        <v>146</v>
      </c>
      <c r="H321" s="9" t="s">
        <v>341</v>
      </c>
      <c r="I321" s="9" t="s">
        <v>254</v>
      </c>
      <c r="J321" s="34">
        <v>19.239999999999998</v>
      </c>
      <c r="K321" s="35">
        <v>18.09</v>
      </c>
      <c r="L321" s="35">
        <v>3.03</v>
      </c>
      <c r="M321" s="35">
        <v>2.7</v>
      </c>
      <c r="N321" s="9" t="s">
        <v>50</v>
      </c>
      <c r="O321" s="9" t="s">
        <v>141</v>
      </c>
      <c r="P321" s="9" t="s">
        <v>51</v>
      </c>
      <c r="Q321" s="34">
        <v>2.5</v>
      </c>
      <c r="R321" s="34">
        <v>4.45</v>
      </c>
      <c r="S321" s="36">
        <f t="shared" si="33"/>
        <v>41.893000000000001</v>
      </c>
      <c r="T321" s="37">
        <f t="shared" si="34"/>
        <v>51.948</v>
      </c>
      <c r="U321" s="38">
        <f t="shared" si="35"/>
        <v>2.3087999999999997</v>
      </c>
      <c r="V321" s="9" t="str" cm="1">
        <f t="array" ref="V321">_xlfn.XLOOKUP(HsgLista[[#This Row],[Helyiség kategória kód]], _KatKódok, Hasznos_e)</f>
        <v>Hasznos</v>
      </c>
      <c r="W321" s="55" t="str">
        <f t="shared" si="36"/>
        <v>50-es rúd</v>
      </c>
      <c r="X321" s="103">
        <f t="shared" si="37"/>
        <v>0.32999999999999963</v>
      </c>
      <c r="Y321" s="9" t="str" cm="1">
        <f t="array" ref="Y321">_xlfn.XLOOKUP(_xlfn.SINGLE(Burkolattípus), lábazat!$A$3:$A$17, _xlfn.XLOOKUP(_xlfn.SINGLE(Falburkolattípus), lábazat!$C$1:$U$1, lábazat!$C$3:$U$17))</f>
        <v>SZP1</v>
      </c>
      <c r="Z321" s="9"/>
      <c r="AA321" s="20"/>
      <c r="AB321" s="39"/>
      <c r="AE321" s="9"/>
      <c r="AF321" s="9"/>
    </row>
    <row r="322" spans="1:32">
      <c r="A322" s="32" t="str">
        <f>LEFT(ID)</f>
        <v>O</v>
      </c>
      <c r="B322" s="33">
        <f t="shared" si="31"/>
        <v>5</v>
      </c>
      <c r="C322" s="33">
        <f t="shared" si="32"/>
        <v>5</v>
      </c>
      <c r="D322" s="9" t="s">
        <v>338</v>
      </c>
      <c r="E322" s="9" t="s">
        <v>151</v>
      </c>
      <c r="F322" s="9" t="s">
        <v>145</v>
      </c>
      <c r="G322" s="9" t="s">
        <v>146</v>
      </c>
      <c r="H322" s="9" t="s">
        <v>342</v>
      </c>
      <c r="I322" s="9" t="s">
        <v>254</v>
      </c>
      <c r="J322" s="34">
        <v>21.86</v>
      </c>
      <c r="K322" s="35">
        <v>20.12</v>
      </c>
      <c r="L322" s="35">
        <v>3.03</v>
      </c>
      <c r="M322" s="35">
        <v>2.7</v>
      </c>
      <c r="N322" s="9" t="s">
        <v>50</v>
      </c>
      <c r="O322" s="9" t="s">
        <v>141</v>
      </c>
      <c r="P322" s="9" t="s">
        <v>51</v>
      </c>
      <c r="Q322" s="34">
        <v>2.5</v>
      </c>
      <c r="R322" s="34">
        <v>3.79</v>
      </c>
      <c r="S322" s="36">
        <f t="shared" si="33"/>
        <v>48.034000000000006</v>
      </c>
      <c r="T322" s="37">
        <f t="shared" si="34"/>
        <v>59.022000000000006</v>
      </c>
      <c r="U322" s="38">
        <f t="shared" si="35"/>
        <v>2.6231999999999998</v>
      </c>
      <c r="V322" s="9" t="str" cm="1">
        <f t="array" ref="V322">_xlfn.XLOOKUP(HsgLista[[#This Row],[Helyiség kategória kód]], _KatKódok, Hasznos_e)</f>
        <v>Hasznos</v>
      </c>
      <c r="W322" s="55" t="str">
        <f t="shared" si="36"/>
        <v>50-es rúd</v>
      </c>
      <c r="X322" s="103">
        <f t="shared" si="37"/>
        <v>0.32999999999999963</v>
      </c>
      <c r="Y322" s="9" t="str" cm="1">
        <f t="array" ref="Y322">_xlfn.XLOOKUP(_xlfn.SINGLE(Burkolattípus), lábazat!$A$3:$A$17, _xlfn.XLOOKUP(_xlfn.SINGLE(Falburkolattípus), lábazat!$C$1:$U$1, lábazat!$C$3:$U$17))</f>
        <v>SZP1</v>
      </c>
      <c r="Z322" s="9"/>
      <c r="AA322" s="20"/>
      <c r="AB322" s="39"/>
      <c r="AE322" s="9"/>
      <c r="AF322" s="9"/>
    </row>
    <row r="323" spans="1:32">
      <c r="A323" s="32" t="str">
        <f>LEFT(ID)</f>
        <v>O</v>
      </c>
      <c r="B323" s="33">
        <f t="shared" si="31"/>
        <v>5</v>
      </c>
      <c r="C323" s="33">
        <f t="shared" si="32"/>
        <v>6</v>
      </c>
      <c r="D323" s="9" t="s">
        <v>159</v>
      </c>
      <c r="E323" s="9" t="s">
        <v>151</v>
      </c>
      <c r="F323" s="9" t="s">
        <v>145</v>
      </c>
      <c r="G323" s="9" t="s">
        <v>146</v>
      </c>
      <c r="H323" s="9" t="s">
        <v>341</v>
      </c>
      <c r="I323" s="9" t="s">
        <v>254</v>
      </c>
      <c r="J323" s="34">
        <v>21.26</v>
      </c>
      <c r="K323" s="35">
        <v>19.72</v>
      </c>
      <c r="L323" s="35">
        <v>3.03</v>
      </c>
      <c r="M323" s="35">
        <v>2.7</v>
      </c>
      <c r="N323" s="9" t="s">
        <v>50</v>
      </c>
      <c r="O323" s="9" t="s">
        <v>141</v>
      </c>
      <c r="P323" s="9" t="s">
        <v>51</v>
      </c>
      <c r="Q323" s="34">
        <v>2.5</v>
      </c>
      <c r="R323" s="34">
        <v>4.45</v>
      </c>
      <c r="S323" s="36">
        <f t="shared" si="33"/>
        <v>46.293999999999997</v>
      </c>
      <c r="T323" s="37">
        <f t="shared" si="34"/>
        <v>57.402000000000008</v>
      </c>
      <c r="U323" s="38">
        <f t="shared" si="35"/>
        <v>2.5512000000000001</v>
      </c>
      <c r="V323" s="9" t="str" cm="1">
        <f t="array" ref="V323">_xlfn.XLOOKUP(HsgLista[[#This Row],[Helyiség kategória kód]], _KatKódok, Hasznos_e)</f>
        <v>Hasznos</v>
      </c>
      <c r="W323" s="55" t="str">
        <f t="shared" si="36"/>
        <v>50-es rúd</v>
      </c>
      <c r="X323" s="103">
        <f t="shared" si="37"/>
        <v>0.32999999999999963</v>
      </c>
      <c r="Y323" s="9" t="str" cm="1">
        <f t="array" ref="Y323">_xlfn.XLOOKUP(_xlfn.SINGLE(Burkolattípus), lábazat!$A$3:$A$17, _xlfn.XLOOKUP(_xlfn.SINGLE(Falburkolattípus), lábazat!$C$1:$U$1, lábazat!$C$3:$U$17))</f>
        <v>SZP1</v>
      </c>
      <c r="Z323" s="9"/>
      <c r="AA323" s="20"/>
      <c r="AB323" s="39"/>
      <c r="AE323" s="9"/>
      <c r="AF323" s="9"/>
    </row>
    <row r="324" spans="1:32">
      <c r="A324" s="32" t="str">
        <f>LEFT(ID)</f>
        <v>O</v>
      </c>
      <c r="B324" s="33">
        <f t="shared" ref="B324:B387" si="38">MID(ID,3,2)+0</f>
        <v>5</v>
      </c>
      <c r="C324" s="33">
        <f t="shared" ref="C324:C387" si="39">RIGHT(ID,2)+0</f>
        <v>6</v>
      </c>
      <c r="D324" s="9" t="s">
        <v>159</v>
      </c>
      <c r="E324" s="9" t="s">
        <v>151</v>
      </c>
      <c r="F324" s="9" t="s">
        <v>145</v>
      </c>
      <c r="G324" s="9" t="s">
        <v>146</v>
      </c>
      <c r="H324" s="9" t="s">
        <v>343</v>
      </c>
      <c r="I324" s="9" t="s">
        <v>254</v>
      </c>
      <c r="J324" s="34">
        <v>19.920000000000002</v>
      </c>
      <c r="K324" s="35">
        <v>18.489999999999998</v>
      </c>
      <c r="L324" s="35">
        <v>3.03</v>
      </c>
      <c r="M324" s="35">
        <v>2.7</v>
      </c>
      <c r="N324" s="9" t="s">
        <v>50</v>
      </c>
      <c r="O324" s="9" t="s">
        <v>141</v>
      </c>
      <c r="P324" s="9" t="s">
        <v>51</v>
      </c>
      <c r="Q324" s="34">
        <v>2.5</v>
      </c>
      <c r="R324" s="34">
        <v>3.79</v>
      </c>
      <c r="S324" s="36">
        <f t="shared" ref="S324:S387" si="40">Kerület*Álmennyezet-Ajtófelület-Ablakfelület</f>
        <v>43.633000000000003</v>
      </c>
      <c r="T324" s="37">
        <f t="shared" ref="T324:T387" si="41">Terület*Álmennyezet</f>
        <v>53.784000000000006</v>
      </c>
      <c r="U324" s="38">
        <f t="shared" ref="U324:U387" si="42">Terület*Vastagság/100</f>
        <v>2.3904000000000001</v>
      </c>
      <c r="V324" s="9" t="str" cm="1">
        <f t="array" ref="V324">_xlfn.XLOOKUP(HsgLista[[#This Row],[Helyiség kategória kód]], _KatKódok, Hasznos_e)</f>
        <v>Hasznos</v>
      </c>
      <c r="W324" s="55" t="str">
        <f t="shared" ref="W324:W387" si="43">_xlfn.XLOOKUP(MAX(Belmagasság-Álmennyezet,0), R_hossz, R_típ, "?!", 1)</f>
        <v>50-es rúd</v>
      </c>
      <c r="X324" s="103">
        <f t="shared" ref="X324:X387" si="44">MAX(Belmagasság-Álmennyezet,0)</f>
        <v>0.32999999999999963</v>
      </c>
      <c r="Y324" s="9" t="str" cm="1">
        <f t="array" ref="Y324">_xlfn.XLOOKUP(_xlfn.SINGLE(Burkolattípus), lábazat!$A$3:$A$17, _xlfn.XLOOKUP(_xlfn.SINGLE(Falburkolattípus), lábazat!$C$1:$U$1, lábazat!$C$3:$U$17))</f>
        <v>SZP1</v>
      </c>
      <c r="Z324" s="9"/>
      <c r="AA324" s="20"/>
      <c r="AB324" s="39"/>
      <c r="AE324" s="9"/>
      <c r="AF324" s="9"/>
    </row>
    <row r="325" spans="1:32">
      <c r="A325" s="32" t="str">
        <f>LEFT(ID)</f>
        <v>O</v>
      </c>
      <c r="B325" s="33">
        <f t="shared" si="38"/>
        <v>5</v>
      </c>
      <c r="C325" s="33">
        <f t="shared" si="39"/>
        <v>6</v>
      </c>
      <c r="D325" s="9" t="s">
        <v>159</v>
      </c>
      <c r="E325" s="9" t="s">
        <v>151</v>
      </c>
      <c r="F325" s="9" t="s">
        <v>145</v>
      </c>
      <c r="G325" s="9" t="s">
        <v>146</v>
      </c>
      <c r="H325" s="9" t="s">
        <v>341</v>
      </c>
      <c r="I325" s="9" t="s">
        <v>254</v>
      </c>
      <c r="J325" s="34">
        <v>19.88</v>
      </c>
      <c r="K325" s="35">
        <v>18.75</v>
      </c>
      <c r="L325" s="35">
        <v>3.03</v>
      </c>
      <c r="M325" s="35">
        <v>2.7</v>
      </c>
      <c r="N325" s="9" t="s">
        <v>50</v>
      </c>
      <c r="O325" s="9" t="s">
        <v>141</v>
      </c>
      <c r="P325" s="9" t="s">
        <v>51</v>
      </c>
      <c r="Q325" s="34">
        <v>2.5</v>
      </c>
      <c r="R325" s="34">
        <v>4.45</v>
      </c>
      <c r="S325" s="36">
        <f t="shared" si="40"/>
        <v>43.674999999999997</v>
      </c>
      <c r="T325" s="37">
        <f t="shared" si="41"/>
        <v>53.676000000000002</v>
      </c>
      <c r="U325" s="38">
        <f t="shared" si="42"/>
        <v>2.3856000000000002</v>
      </c>
      <c r="V325" s="9" t="str" cm="1">
        <f t="array" ref="V325">_xlfn.XLOOKUP(HsgLista[[#This Row],[Helyiség kategória kód]], _KatKódok, Hasznos_e)</f>
        <v>Hasznos</v>
      </c>
      <c r="W325" s="55" t="str">
        <f t="shared" si="43"/>
        <v>50-es rúd</v>
      </c>
      <c r="X325" s="103">
        <f t="shared" si="44"/>
        <v>0.32999999999999963</v>
      </c>
      <c r="Y325" s="9" t="str" cm="1">
        <f t="array" ref="Y325">_xlfn.XLOOKUP(_xlfn.SINGLE(Burkolattípus), lábazat!$A$3:$A$17, _xlfn.XLOOKUP(_xlfn.SINGLE(Falburkolattípus), lábazat!$C$1:$U$1, lábazat!$C$3:$U$17))</f>
        <v>SZP1</v>
      </c>
      <c r="Z325" s="9"/>
      <c r="AA325" s="20"/>
      <c r="AB325" s="39"/>
      <c r="AE325" s="9"/>
      <c r="AF325" s="9"/>
    </row>
    <row r="326" spans="1:32">
      <c r="A326" s="32" t="str">
        <f>LEFT(ID)</f>
        <v>O</v>
      </c>
      <c r="B326" s="33">
        <f t="shared" si="38"/>
        <v>5</v>
      </c>
      <c r="C326" s="33">
        <f t="shared" si="39"/>
        <v>6</v>
      </c>
      <c r="D326" s="9" t="s">
        <v>159</v>
      </c>
      <c r="E326" s="9" t="s">
        <v>151</v>
      </c>
      <c r="F326" s="9" t="s">
        <v>145</v>
      </c>
      <c r="G326" s="9" t="s">
        <v>146</v>
      </c>
      <c r="H326" s="9" t="s">
        <v>344</v>
      </c>
      <c r="I326" s="9" t="s">
        <v>254</v>
      </c>
      <c r="J326" s="34">
        <v>21.74</v>
      </c>
      <c r="K326" s="35">
        <v>20.079999999999998</v>
      </c>
      <c r="L326" s="35">
        <v>3.03</v>
      </c>
      <c r="M326" s="35">
        <v>2.7</v>
      </c>
      <c r="N326" s="9" t="s">
        <v>50</v>
      </c>
      <c r="O326" s="9" t="s">
        <v>141</v>
      </c>
      <c r="P326" s="9" t="s">
        <v>51</v>
      </c>
      <c r="Q326" s="34">
        <v>2.5</v>
      </c>
      <c r="R326" s="34">
        <v>3.53</v>
      </c>
      <c r="S326" s="36">
        <f t="shared" si="40"/>
        <v>48.186</v>
      </c>
      <c r="T326" s="37">
        <f t="shared" si="41"/>
        <v>58.698</v>
      </c>
      <c r="U326" s="38">
        <f t="shared" si="42"/>
        <v>2.6088</v>
      </c>
      <c r="V326" s="9" t="str" cm="1">
        <f t="array" ref="V326">_xlfn.XLOOKUP(HsgLista[[#This Row],[Helyiség kategória kód]], _KatKódok, Hasznos_e)</f>
        <v>Hasznos</v>
      </c>
      <c r="W326" s="55" t="str">
        <f t="shared" si="43"/>
        <v>50-es rúd</v>
      </c>
      <c r="X326" s="103">
        <f t="shared" si="44"/>
        <v>0.32999999999999963</v>
      </c>
      <c r="Y326" s="9" t="str" cm="1">
        <f t="array" ref="Y326">_xlfn.XLOOKUP(_xlfn.SINGLE(Burkolattípus), lábazat!$A$3:$A$17, _xlfn.XLOOKUP(_xlfn.SINGLE(Falburkolattípus), lábazat!$C$1:$U$1, lábazat!$C$3:$U$17))</f>
        <v>SZP1</v>
      </c>
      <c r="Z326" s="9"/>
      <c r="AA326" s="20"/>
      <c r="AB326" s="39"/>
      <c r="AE326" s="9"/>
      <c r="AF326" s="9"/>
    </row>
    <row r="327" spans="1:32">
      <c r="A327" s="32" t="str">
        <f>LEFT(ID)</f>
        <v>O</v>
      </c>
      <c r="B327" s="33">
        <f t="shared" si="38"/>
        <v>5</v>
      </c>
      <c r="C327" s="33">
        <f t="shared" si="39"/>
        <v>6</v>
      </c>
      <c r="D327" s="9" t="s">
        <v>159</v>
      </c>
      <c r="E327" s="9" t="s">
        <v>151</v>
      </c>
      <c r="F327" s="9" t="s">
        <v>145</v>
      </c>
      <c r="G327" s="9" t="s">
        <v>146</v>
      </c>
      <c r="H327" s="9" t="s">
        <v>341</v>
      </c>
      <c r="I327" s="9" t="s">
        <v>254</v>
      </c>
      <c r="J327" s="34">
        <v>21</v>
      </c>
      <c r="K327" s="35">
        <v>18.920000000000002</v>
      </c>
      <c r="L327" s="35">
        <v>3.03</v>
      </c>
      <c r="M327" s="35">
        <v>2.7</v>
      </c>
      <c r="N327" s="9" t="s">
        <v>50</v>
      </c>
      <c r="O327" s="9" t="s">
        <v>141</v>
      </c>
      <c r="P327" s="9" t="s">
        <v>51</v>
      </c>
      <c r="Q327" s="34">
        <v>2.5</v>
      </c>
      <c r="R327" s="34">
        <v>4.45</v>
      </c>
      <c r="S327" s="36">
        <f t="shared" si="40"/>
        <v>44.134000000000007</v>
      </c>
      <c r="T327" s="37">
        <f t="shared" si="41"/>
        <v>56.7</v>
      </c>
      <c r="U327" s="38">
        <f t="shared" si="42"/>
        <v>2.52</v>
      </c>
      <c r="V327" s="9" t="str" cm="1">
        <f t="array" ref="V327">_xlfn.XLOOKUP(HsgLista[[#This Row],[Helyiség kategória kód]], _KatKódok, Hasznos_e)</f>
        <v>Hasznos</v>
      </c>
      <c r="W327" s="55" t="str">
        <f t="shared" si="43"/>
        <v>50-es rúd</v>
      </c>
      <c r="X327" s="103">
        <f t="shared" si="44"/>
        <v>0.32999999999999963</v>
      </c>
      <c r="Y327" s="9" t="str" cm="1">
        <f t="array" ref="Y327">_xlfn.XLOOKUP(_xlfn.SINGLE(Burkolattípus), lábazat!$A$3:$A$17, _xlfn.XLOOKUP(_xlfn.SINGLE(Falburkolattípus), lábazat!$C$1:$U$1, lábazat!$C$3:$U$17))</f>
        <v>SZP1</v>
      </c>
      <c r="Z327" s="9"/>
      <c r="AA327" s="20"/>
      <c r="AB327" s="39"/>
      <c r="AE327" s="9"/>
      <c r="AF327" s="9"/>
    </row>
    <row r="328" spans="1:32">
      <c r="A328" s="32" t="str">
        <f>LEFT(ID)</f>
        <v>O</v>
      </c>
      <c r="B328" s="33">
        <f t="shared" si="38"/>
        <v>5</v>
      </c>
      <c r="C328" s="33">
        <f t="shared" si="39"/>
        <v>6</v>
      </c>
      <c r="D328" s="9" t="s">
        <v>159</v>
      </c>
      <c r="E328" s="9" t="s">
        <v>151</v>
      </c>
      <c r="F328" s="9" t="s">
        <v>145</v>
      </c>
      <c r="G328" s="9" t="s">
        <v>146</v>
      </c>
      <c r="H328" s="9" t="s">
        <v>345</v>
      </c>
      <c r="I328" s="9" t="s">
        <v>254</v>
      </c>
      <c r="J328" s="34">
        <v>16.059999999999999</v>
      </c>
      <c r="K328" s="35">
        <v>19.670000000000002</v>
      </c>
      <c r="L328" s="35">
        <v>3.03</v>
      </c>
      <c r="M328" s="35">
        <v>2.7</v>
      </c>
      <c r="N328" s="9" t="s">
        <v>50</v>
      </c>
      <c r="O328" s="9" t="s">
        <v>141</v>
      </c>
      <c r="P328" s="9" t="s">
        <v>51</v>
      </c>
      <c r="Q328" s="34">
        <v>4.63</v>
      </c>
      <c r="R328" s="34">
        <v>7.71</v>
      </c>
      <c r="S328" s="36">
        <f t="shared" si="40"/>
        <v>40.769000000000005</v>
      </c>
      <c r="T328" s="37">
        <f t="shared" si="41"/>
        <v>43.362000000000002</v>
      </c>
      <c r="U328" s="38">
        <f t="shared" si="42"/>
        <v>1.9271999999999998</v>
      </c>
      <c r="V328" s="9" t="str" cm="1">
        <f t="array" ref="V328">_xlfn.XLOOKUP(HsgLista[[#This Row],[Helyiség kategória kód]], _KatKódok, Hasznos_e)</f>
        <v>Hasznos</v>
      </c>
      <c r="W328" s="55" t="str">
        <f t="shared" si="43"/>
        <v>50-es rúd</v>
      </c>
      <c r="X328" s="103">
        <f t="shared" si="44"/>
        <v>0.32999999999999963</v>
      </c>
      <c r="Y328" s="9" t="str" cm="1">
        <f t="array" ref="Y328">_xlfn.XLOOKUP(_xlfn.SINGLE(Burkolattípus), lábazat!$A$3:$A$17, _xlfn.XLOOKUP(_xlfn.SINGLE(Falburkolattípus), lábazat!$C$1:$U$1, lábazat!$C$3:$U$17))</f>
        <v>SZP1</v>
      </c>
      <c r="Z328" s="9"/>
      <c r="AA328" s="20"/>
      <c r="AB328" s="39"/>
      <c r="AE328" s="9"/>
      <c r="AF328" s="9"/>
    </row>
    <row r="329" spans="1:32">
      <c r="A329" s="32" t="str">
        <f>LEFT(ID)</f>
        <v>O</v>
      </c>
      <c r="B329" s="33">
        <f t="shared" si="38"/>
        <v>5</v>
      </c>
      <c r="C329" s="33">
        <f t="shared" si="39"/>
        <v>6</v>
      </c>
      <c r="D329" s="9" t="s">
        <v>159</v>
      </c>
      <c r="E329" s="9" t="s">
        <v>151</v>
      </c>
      <c r="F329" s="9" t="s">
        <v>145</v>
      </c>
      <c r="G329" s="9" t="s">
        <v>146</v>
      </c>
      <c r="H329" s="9" t="s">
        <v>341</v>
      </c>
      <c r="I329" s="9" t="s">
        <v>254</v>
      </c>
      <c r="J329" s="34">
        <v>14.34</v>
      </c>
      <c r="K329" s="35">
        <v>15.15</v>
      </c>
      <c r="L329" s="35">
        <v>3.03</v>
      </c>
      <c r="M329" s="35">
        <v>2.7</v>
      </c>
      <c r="N329" s="9" t="s">
        <v>50</v>
      </c>
      <c r="O329" s="9" t="s">
        <v>141</v>
      </c>
      <c r="P329" s="9" t="s">
        <v>51</v>
      </c>
      <c r="Q329" s="34">
        <v>2.5</v>
      </c>
      <c r="R329" s="34">
        <v>4.45</v>
      </c>
      <c r="S329" s="36">
        <f t="shared" si="40"/>
        <v>33.954999999999998</v>
      </c>
      <c r="T329" s="37">
        <f t="shared" si="41"/>
        <v>38.718000000000004</v>
      </c>
      <c r="U329" s="38">
        <f t="shared" si="42"/>
        <v>1.7207999999999999</v>
      </c>
      <c r="V329" s="9" t="str" cm="1">
        <f t="array" ref="V329">_xlfn.XLOOKUP(HsgLista[[#This Row],[Helyiség kategória kód]], _KatKódok, Hasznos_e)</f>
        <v>Hasznos</v>
      </c>
      <c r="W329" s="55" t="str">
        <f t="shared" si="43"/>
        <v>50-es rúd</v>
      </c>
      <c r="X329" s="103">
        <f t="shared" si="44"/>
        <v>0.32999999999999963</v>
      </c>
      <c r="Y329" s="9" t="str" cm="1">
        <f t="array" ref="Y329">_xlfn.XLOOKUP(_xlfn.SINGLE(Burkolattípus), lábazat!$A$3:$A$17, _xlfn.XLOOKUP(_xlfn.SINGLE(Falburkolattípus), lábazat!$C$1:$U$1, lábazat!$C$3:$U$17))</f>
        <v>SZP1</v>
      </c>
      <c r="Z329" s="9"/>
      <c r="AA329" s="20"/>
      <c r="AB329" s="39"/>
      <c r="AE329" s="9"/>
      <c r="AF329" s="9"/>
    </row>
    <row r="330" spans="1:32">
      <c r="A330" s="32" t="str">
        <f>LEFT(ID)</f>
        <v>O</v>
      </c>
      <c r="B330" s="33">
        <f t="shared" si="38"/>
        <v>5</v>
      </c>
      <c r="C330" s="33">
        <f t="shared" si="39"/>
        <v>6</v>
      </c>
      <c r="D330" s="9" t="s">
        <v>159</v>
      </c>
      <c r="E330" s="9" t="s">
        <v>346</v>
      </c>
      <c r="F330" s="9" t="s">
        <v>145</v>
      </c>
      <c r="G330" s="9" t="s">
        <v>146</v>
      </c>
      <c r="H330" s="9" t="s">
        <v>345</v>
      </c>
      <c r="I330" s="9" t="s">
        <v>254</v>
      </c>
      <c r="J330" s="34">
        <v>6.48</v>
      </c>
      <c r="K330" s="35">
        <v>10.28</v>
      </c>
      <c r="L330" s="35">
        <v>3.03</v>
      </c>
      <c r="M330" s="35">
        <v>2.7</v>
      </c>
      <c r="N330" s="9" t="s">
        <v>22</v>
      </c>
      <c r="O330" s="9" t="s">
        <v>141</v>
      </c>
      <c r="P330" s="9" t="s">
        <v>198</v>
      </c>
      <c r="Q330" s="34">
        <v>2.13</v>
      </c>
      <c r="R330" s="34">
        <v>4.18</v>
      </c>
      <c r="S330" s="36">
        <f t="shared" si="40"/>
        <v>21.446000000000002</v>
      </c>
      <c r="T330" s="37">
        <f t="shared" si="41"/>
        <v>17.496000000000002</v>
      </c>
      <c r="U330" s="38">
        <f t="shared" si="42"/>
        <v>0.77760000000000007</v>
      </c>
      <c r="V330" s="9" t="str" cm="1">
        <f t="array" ref="V330">_xlfn.XLOOKUP(HsgLista[[#This Row],[Helyiség kategória kód]], _KatKódok, Hasznos_e)</f>
        <v>Hasznos</v>
      </c>
      <c r="W330" s="55" t="str">
        <f t="shared" si="43"/>
        <v>50-es rúd</v>
      </c>
      <c r="X330" s="103">
        <f t="shared" si="44"/>
        <v>0.32999999999999963</v>
      </c>
      <c r="Y330" s="9" t="str" cm="1">
        <f t="array" ref="Y330">_xlfn.XLOOKUP(_xlfn.SINGLE(Burkolattípus), lábazat!$A$3:$A$17, _xlfn.XLOOKUP(_xlfn.SINGLE(Falburkolattípus), lábazat!$C$1:$U$1, lábazat!$C$3:$U$17))</f>
        <v>SZP1</v>
      </c>
      <c r="Z330" s="9"/>
      <c r="AA330" s="20"/>
      <c r="AB330" s="39"/>
      <c r="AE330" s="9"/>
      <c r="AF330" s="9"/>
    </row>
    <row r="331" spans="1:32">
      <c r="A331" s="32" t="str">
        <f>LEFT(ID)</f>
        <v>O</v>
      </c>
      <c r="B331" s="33">
        <f t="shared" si="38"/>
        <v>6</v>
      </c>
      <c r="C331" s="33">
        <f t="shared" si="39"/>
        <v>5</v>
      </c>
      <c r="D331" s="9" t="s">
        <v>347</v>
      </c>
      <c r="E331" s="9" t="s">
        <v>166</v>
      </c>
      <c r="F331" s="9" t="s">
        <v>145</v>
      </c>
      <c r="G331" s="9" t="s">
        <v>146</v>
      </c>
      <c r="H331" s="9" t="s">
        <v>348</v>
      </c>
      <c r="I331" s="9" t="s">
        <v>254</v>
      </c>
      <c r="J331" s="34">
        <v>13.78</v>
      </c>
      <c r="K331" s="35">
        <v>14.95</v>
      </c>
      <c r="L331" s="35">
        <v>2.99</v>
      </c>
      <c r="M331" s="35">
        <v>2.7</v>
      </c>
      <c r="N331" s="9" t="s">
        <v>50</v>
      </c>
      <c r="O331" s="9" t="s">
        <v>141</v>
      </c>
      <c r="P331" s="9" t="s">
        <v>51</v>
      </c>
      <c r="Q331" s="34">
        <v>2.5</v>
      </c>
      <c r="R331" s="34">
        <v>4.67</v>
      </c>
      <c r="S331" s="36">
        <f t="shared" si="40"/>
        <v>33.195</v>
      </c>
      <c r="T331" s="37">
        <f t="shared" si="41"/>
        <v>37.206000000000003</v>
      </c>
      <c r="U331" s="38">
        <f t="shared" si="42"/>
        <v>1.6536</v>
      </c>
      <c r="V331" s="9" t="str" cm="1">
        <f t="array" ref="V331">_xlfn.XLOOKUP(HsgLista[[#This Row],[Helyiség kategória kód]], _KatKódok, Hasznos_e)</f>
        <v>Hasznos</v>
      </c>
      <c r="W331" s="55" t="str">
        <f t="shared" si="43"/>
        <v>50-es rúd</v>
      </c>
      <c r="X331" s="103">
        <f t="shared" si="44"/>
        <v>0.29000000000000004</v>
      </c>
      <c r="Y331" s="9" t="str" cm="1">
        <f t="array" ref="Y331">_xlfn.XLOOKUP(_xlfn.SINGLE(Burkolattípus), lábazat!$A$3:$A$17, _xlfn.XLOOKUP(_xlfn.SINGLE(Falburkolattípus), lábazat!$C$1:$U$1, lábazat!$C$3:$U$17))</f>
        <v>SZP1</v>
      </c>
      <c r="Z331" s="9"/>
      <c r="AA331" s="20"/>
      <c r="AB331" s="39"/>
      <c r="AE331" s="9"/>
      <c r="AF331" s="9"/>
    </row>
    <row r="332" spans="1:32">
      <c r="A332" s="32" t="str">
        <f>LEFT(ID)</f>
        <v>O</v>
      </c>
      <c r="B332" s="33">
        <f t="shared" si="38"/>
        <v>6</v>
      </c>
      <c r="C332" s="33">
        <f t="shared" si="39"/>
        <v>6</v>
      </c>
      <c r="D332" s="9" t="s">
        <v>171</v>
      </c>
      <c r="E332" s="9" t="s">
        <v>151</v>
      </c>
      <c r="F332" s="9" t="s">
        <v>145</v>
      </c>
      <c r="G332" s="9" t="s">
        <v>146</v>
      </c>
      <c r="H332" s="9" t="s">
        <v>348</v>
      </c>
      <c r="I332" s="9" t="s">
        <v>254</v>
      </c>
      <c r="J332" s="34">
        <v>15.37</v>
      </c>
      <c r="K332" s="35">
        <v>16.64</v>
      </c>
      <c r="L332" s="35">
        <v>2.99</v>
      </c>
      <c r="M332" s="35">
        <v>2.7</v>
      </c>
      <c r="N332" s="9" t="s">
        <v>50</v>
      </c>
      <c r="O332" s="9" t="s">
        <v>141</v>
      </c>
      <c r="P332" s="9" t="s">
        <v>51</v>
      </c>
      <c r="Q332" s="34">
        <v>2.5</v>
      </c>
      <c r="R332" s="34">
        <v>5.15</v>
      </c>
      <c r="S332" s="36">
        <f t="shared" si="40"/>
        <v>37.278000000000006</v>
      </c>
      <c r="T332" s="37">
        <f t="shared" si="41"/>
        <v>41.499000000000002</v>
      </c>
      <c r="U332" s="38">
        <f t="shared" si="42"/>
        <v>1.8444</v>
      </c>
      <c r="V332" s="9" t="str" cm="1">
        <f t="array" ref="V332">_xlfn.XLOOKUP(HsgLista[[#This Row],[Helyiség kategória kód]], _KatKódok, Hasznos_e)</f>
        <v>Hasznos</v>
      </c>
      <c r="W332" s="55" t="str">
        <f t="shared" si="43"/>
        <v>50-es rúd</v>
      </c>
      <c r="X332" s="103">
        <f t="shared" si="44"/>
        <v>0.29000000000000004</v>
      </c>
      <c r="Y332" s="9" t="str" cm="1">
        <f t="array" ref="Y332">_xlfn.XLOOKUP(_xlfn.SINGLE(Burkolattípus), lábazat!$A$3:$A$17, _xlfn.XLOOKUP(_xlfn.SINGLE(Falburkolattípus), lábazat!$C$1:$U$1, lábazat!$C$3:$U$17))</f>
        <v>SZP1</v>
      </c>
      <c r="Z332" s="9"/>
      <c r="AA332" s="20"/>
      <c r="AB332" s="39"/>
      <c r="AE332" s="9"/>
      <c r="AF332" s="9"/>
    </row>
    <row r="333" spans="1:32">
      <c r="A333" s="32" t="str">
        <f>LEFT(ID)</f>
        <v>O</v>
      </c>
      <c r="B333" s="33">
        <f t="shared" si="38"/>
        <v>6</v>
      </c>
      <c r="C333" s="33">
        <f t="shared" si="39"/>
        <v>6</v>
      </c>
      <c r="D333" s="9" t="s">
        <v>171</v>
      </c>
      <c r="E333" s="9" t="s">
        <v>151</v>
      </c>
      <c r="F333" s="9" t="s">
        <v>145</v>
      </c>
      <c r="G333" s="9" t="s">
        <v>146</v>
      </c>
      <c r="H333" s="9" t="s">
        <v>348</v>
      </c>
      <c r="I333" s="9" t="s">
        <v>254</v>
      </c>
      <c r="J333" s="34">
        <v>15.2</v>
      </c>
      <c r="K333" s="35">
        <v>15.73</v>
      </c>
      <c r="L333" s="35">
        <v>2.99</v>
      </c>
      <c r="M333" s="35">
        <v>2.7</v>
      </c>
      <c r="N333" s="9" t="s">
        <v>50</v>
      </c>
      <c r="O333" s="9" t="s">
        <v>141</v>
      </c>
      <c r="P333" s="9" t="s">
        <v>51</v>
      </c>
      <c r="Q333" s="34">
        <v>2.5</v>
      </c>
      <c r="R333" s="34">
        <v>4.45</v>
      </c>
      <c r="S333" s="36">
        <f t="shared" si="40"/>
        <v>35.521000000000001</v>
      </c>
      <c r="T333" s="37">
        <f t="shared" si="41"/>
        <v>41.04</v>
      </c>
      <c r="U333" s="38">
        <f t="shared" si="42"/>
        <v>1.8239999999999998</v>
      </c>
      <c r="V333" s="9" t="str" cm="1">
        <f t="array" ref="V333">_xlfn.XLOOKUP(HsgLista[[#This Row],[Helyiség kategória kód]], _KatKódok, Hasznos_e)</f>
        <v>Hasznos</v>
      </c>
      <c r="W333" s="55" t="str">
        <f t="shared" si="43"/>
        <v>50-es rúd</v>
      </c>
      <c r="X333" s="103">
        <f t="shared" si="44"/>
        <v>0.29000000000000004</v>
      </c>
      <c r="Y333" s="9" t="str" cm="1">
        <f t="array" ref="Y333">_xlfn.XLOOKUP(_xlfn.SINGLE(Burkolattípus), lábazat!$A$3:$A$17, _xlfn.XLOOKUP(_xlfn.SINGLE(Falburkolattípus), lábazat!$C$1:$U$1, lábazat!$C$3:$U$17))</f>
        <v>SZP1</v>
      </c>
      <c r="Z333" s="9"/>
      <c r="AA333" s="20"/>
      <c r="AB333" s="39"/>
      <c r="AE333" s="9"/>
      <c r="AF333" s="9"/>
    </row>
    <row r="334" spans="1:32">
      <c r="A334" s="32" t="str">
        <f>LEFT(ID)</f>
        <v>O</v>
      </c>
      <c r="B334" s="33">
        <f t="shared" si="38"/>
        <v>6</v>
      </c>
      <c r="C334" s="33">
        <f t="shared" si="39"/>
        <v>6</v>
      </c>
      <c r="D334" s="9" t="s">
        <v>171</v>
      </c>
      <c r="E334" s="9" t="s">
        <v>151</v>
      </c>
      <c r="F334" s="9" t="s">
        <v>145</v>
      </c>
      <c r="G334" s="9" t="s">
        <v>146</v>
      </c>
      <c r="H334" s="9" t="s">
        <v>348</v>
      </c>
      <c r="I334" s="9" t="s">
        <v>254</v>
      </c>
      <c r="J334" s="34">
        <v>16.239999999999998</v>
      </c>
      <c r="K334" s="35">
        <v>16.12</v>
      </c>
      <c r="L334" s="35">
        <v>2.99</v>
      </c>
      <c r="M334" s="35">
        <v>2.7</v>
      </c>
      <c r="N334" s="9" t="s">
        <v>50</v>
      </c>
      <c r="O334" s="9" t="s">
        <v>141</v>
      </c>
      <c r="P334" s="9" t="s">
        <v>51</v>
      </c>
      <c r="Q334" s="34">
        <v>2.5</v>
      </c>
      <c r="R334" s="34">
        <v>5.15</v>
      </c>
      <c r="S334" s="36">
        <f t="shared" si="40"/>
        <v>35.874000000000009</v>
      </c>
      <c r="T334" s="37">
        <f t="shared" si="41"/>
        <v>43.847999999999999</v>
      </c>
      <c r="U334" s="38">
        <f t="shared" si="42"/>
        <v>1.9487999999999999</v>
      </c>
      <c r="V334" s="9" t="str" cm="1">
        <f t="array" ref="V334">_xlfn.XLOOKUP(HsgLista[[#This Row],[Helyiség kategória kód]], _KatKódok, Hasznos_e)</f>
        <v>Hasznos</v>
      </c>
      <c r="W334" s="55" t="str">
        <f t="shared" si="43"/>
        <v>50-es rúd</v>
      </c>
      <c r="X334" s="103">
        <f t="shared" si="44"/>
        <v>0.29000000000000004</v>
      </c>
      <c r="Y334" s="9" t="str" cm="1">
        <f t="array" ref="Y334">_xlfn.XLOOKUP(_xlfn.SINGLE(Burkolattípus), lábazat!$A$3:$A$17, _xlfn.XLOOKUP(_xlfn.SINGLE(Falburkolattípus), lábazat!$C$1:$U$1, lábazat!$C$3:$U$17))</f>
        <v>SZP1</v>
      </c>
      <c r="Z334" s="9"/>
      <c r="AA334" s="20"/>
      <c r="AB334" s="39"/>
      <c r="AE334" s="9"/>
      <c r="AF334" s="9"/>
    </row>
    <row r="335" spans="1:32">
      <c r="A335" s="32" t="str">
        <f>LEFT(ID)</f>
        <v>O</v>
      </c>
      <c r="B335" s="33">
        <f t="shared" si="38"/>
        <v>6</v>
      </c>
      <c r="C335" s="33">
        <f t="shared" si="39"/>
        <v>6</v>
      </c>
      <c r="D335" s="9" t="s">
        <v>171</v>
      </c>
      <c r="E335" s="9" t="s">
        <v>151</v>
      </c>
      <c r="F335" s="9" t="s">
        <v>145</v>
      </c>
      <c r="G335" s="9" t="s">
        <v>146</v>
      </c>
      <c r="H335" s="9" t="s">
        <v>348</v>
      </c>
      <c r="I335" s="9" t="s">
        <v>254</v>
      </c>
      <c r="J335" s="34">
        <v>16.149999999999999</v>
      </c>
      <c r="K335" s="35">
        <v>16.23</v>
      </c>
      <c r="L335" s="35">
        <v>2.99</v>
      </c>
      <c r="M335" s="35">
        <v>2.7</v>
      </c>
      <c r="N335" s="9" t="s">
        <v>50</v>
      </c>
      <c r="O335" s="9" t="s">
        <v>141</v>
      </c>
      <c r="P335" s="9" t="s">
        <v>51</v>
      </c>
      <c r="Q335" s="34">
        <v>2.5</v>
      </c>
      <c r="R335" s="34">
        <v>4.45</v>
      </c>
      <c r="S335" s="36">
        <f t="shared" si="40"/>
        <v>36.871000000000002</v>
      </c>
      <c r="T335" s="37">
        <f t="shared" si="41"/>
        <v>43.604999999999997</v>
      </c>
      <c r="U335" s="38">
        <f t="shared" si="42"/>
        <v>1.9379999999999997</v>
      </c>
      <c r="V335" s="9" t="str" cm="1">
        <f t="array" ref="V335">_xlfn.XLOOKUP(HsgLista[[#This Row],[Helyiség kategória kód]], _KatKódok, Hasznos_e)</f>
        <v>Hasznos</v>
      </c>
      <c r="W335" s="55" t="str">
        <f t="shared" si="43"/>
        <v>50-es rúd</v>
      </c>
      <c r="X335" s="103">
        <f t="shared" si="44"/>
        <v>0.29000000000000004</v>
      </c>
      <c r="Y335" s="9" t="str" cm="1">
        <f t="array" ref="Y335">_xlfn.XLOOKUP(_xlfn.SINGLE(Burkolattípus), lábazat!$A$3:$A$17, _xlfn.XLOOKUP(_xlfn.SINGLE(Falburkolattípus), lábazat!$C$1:$U$1, lábazat!$C$3:$U$17))</f>
        <v>SZP1</v>
      </c>
      <c r="Z335" s="9"/>
      <c r="AA335" s="20"/>
      <c r="AB335" s="39"/>
      <c r="AE335" s="9"/>
      <c r="AF335" s="9"/>
    </row>
    <row r="336" spans="1:32">
      <c r="A336" s="32" t="str">
        <f>LEFT(ID)</f>
        <v>O</v>
      </c>
      <c r="B336" s="33">
        <f t="shared" si="38"/>
        <v>6</v>
      </c>
      <c r="C336" s="33">
        <f t="shared" si="39"/>
        <v>4</v>
      </c>
      <c r="D336" s="9" t="s">
        <v>169</v>
      </c>
      <c r="E336" s="9" t="s">
        <v>349</v>
      </c>
      <c r="F336" s="9" t="s">
        <v>57</v>
      </c>
      <c r="G336" s="9" t="s">
        <v>58</v>
      </c>
      <c r="H336" s="9" t="s">
        <v>170</v>
      </c>
      <c r="I336" s="9" t="s">
        <v>254</v>
      </c>
      <c r="J336" s="34">
        <v>4.9000000000000004</v>
      </c>
      <c r="K336" s="35">
        <v>8.9499999999999993</v>
      </c>
      <c r="L336" s="35">
        <v>2.99</v>
      </c>
      <c r="M336" s="35">
        <v>2.7</v>
      </c>
      <c r="N336" s="9" t="s">
        <v>50</v>
      </c>
      <c r="O336" s="9" t="s">
        <v>141</v>
      </c>
      <c r="P336" s="9" t="s">
        <v>51</v>
      </c>
      <c r="Q336" s="34">
        <v>2.19</v>
      </c>
      <c r="R336" s="34">
        <v>2.58</v>
      </c>
      <c r="S336" s="36">
        <f t="shared" si="40"/>
        <v>19.394999999999996</v>
      </c>
      <c r="T336" s="37">
        <f t="shared" si="41"/>
        <v>13.230000000000002</v>
      </c>
      <c r="U336" s="38">
        <f t="shared" si="42"/>
        <v>0.58800000000000008</v>
      </c>
      <c r="V336" s="9" t="str" cm="1">
        <f t="array" ref="V336">_xlfn.XLOOKUP(HsgLista[[#This Row],[Helyiség kategória kód]], _KatKódok, Hasznos_e)</f>
        <v>Hasznos</v>
      </c>
      <c r="W336" s="55" t="str">
        <f t="shared" si="43"/>
        <v>50-es rúd</v>
      </c>
      <c r="X336" s="103">
        <f t="shared" si="44"/>
        <v>0.29000000000000004</v>
      </c>
      <c r="Y336" s="9" t="str" cm="1">
        <f t="array" ref="Y336">_xlfn.XLOOKUP(_xlfn.SINGLE(Burkolattípus), lábazat!$A$3:$A$17, _xlfn.XLOOKUP(_xlfn.SINGLE(Falburkolattípus), lábazat!$C$1:$U$1, lábazat!$C$3:$U$17))</f>
        <v>SZP1</v>
      </c>
      <c r="Z336" s="9"/>
      <c r="AA336" s="20"/>
      <c r="AB336" s="39"/>
      <c r="AE336" s="9"/>
      <c r="AF336" s="9"/>
    </row>
    <row r="337" spans="1:32">
      <c r="A337" s="32" t="str">
        <f>LEFT(ID)</f>
        <v>O</v>
      </c>
      <c r="B337" s="33">
        <f t="shared" si="38"/>
        <v>6</v>
      </c>
      <c r="C337" s="33">
        <f t="shared" si="39"/>
        <v>4</v>
      </c>
      <c r="D337" s="9" t="s">
        <v>169</v>
      </c>
      <c r="E337" s="9" t="s">
        <v>350</v>
      </c>
      <c r="F337" s="9" t="s">
        <v>57</v>
      </c>
      <c r="G337" s="9" t="s">
        <v>58</v>
      </c>
      <c r="H337" s="9" t="s">
        <v>170</v>
      </c>
      <c r="I337" s="9" t="s">
        <v>254</v>
      </c>
      <c r="J337" s="34">
        <v>3.13</v>
      </c>
      <c r="K337" s="35">
        <v>7.29</v>
      </c>
      <c r="L337" s="35">
        <v>2.99</v>
      </c>
      <c r="M337" s="35">
        <v>2.7</v>
      </c>
      <c r="N337" s="9" t="s">
        <v>50</v>
      </c>
      <c r="O337" s="9" t="s">
        <v>141</v>
      </c>
      <c r="P337" s="9" t="s">
        <v>51</v>
      </c>
      <c r="Q337" s="34">
        <v>4.76</v>
      </c>
      <c r="R337" s="34">
        <v>0</v>
      </c>
      <c r="S337" s="36">
        <f t="shared" si="40"/>
        <v>14.923</v>
      </c>
      <c r="T337" s="37">
        <f t="shared" si="41"/>
        <v>8.4510000000000005</v>
      </c>
      <c r="U337" s="38">
        <f t="shared" si="42"/>
        <v>0.37560000000000004</v>
      </c>
      <c r="V337" s="9" t="str" cm="1">
        <f t="array" ref="V337">_xlfn.XLOOKUP(HsgLista[[#This Row],[Helyiség kategória kód]], _KatKódok, Hasznos_e)</f>
        <v>Hasznos</v>
      </c>
      <c r="W337" s="55" t="str">
        <f t="shared" si="43"/>
        <v>50-es rúd</v>
      </c>
      <c r="X337" s="103">
        <f t="shared" si="44"/>
        <v>0.29000000000000004</v>
      </c>
      <c r="Y337" s="9" t="str" cm="1">
        <f t="array" ref="Y337">_xlfn.XLOOKUP(_xlfn.SINGLE(Burkolattípus), lábazat!$A$3:$A$17, _xlfn.XLOOKUP(_xlfn.SINGLE(Falburkolattípus), lábazat!$C$1:$U$1, lábazat!$C$3:$U$17))</f>
        <v>SZP1</v>
      </c>
      <c r="Z337" s="9"/>
      <c r="AA337" s="20"/>
      <c r="AB337" s="39"/>
      <c r="AE337" s="9"/>
      <c r="AF337" s="9"/>
    </row>
    <row r="338" spans="1:32">
      <c r="A338" s="32" t="str">
        <f>LEFT(ID)</f>
        <v>O</v>
      </c>
      <c r="B338" s="33">
        <f t="shared" si="38"/>
        <v>6</v>
      </c>
      <c r="C338" s="33">
        <f t="shared" si="39"/>
        <v>4</v>
      </c>
      <c r="D338" s="9" t="s">
        <v>169</v>
      </c>
      <c r="E338" s="9" t="s">
        <v>56</v>
      </c>
      <c r="F338" s="9" t="s">
        <v>57</v>
      </c>
      <c r="G338" s="9" t="s">
        <v>58</v>
      </c>
      <c r="H338" s="9" t="s">
        <v>170</v>
      </c>
      <c r="I338" s="9" t="s">
        <v>254</v>
      </c>
      <c r="J338" s="34">
        <v>13.22</v>
      </c>
      <c r="K338" s="35">
        <v>14.64</v>
      </c>
      <c r="L338" s="35">
        <v>2.99</v>
      </c>
      <c r="M338" s="35">
        <v>2.5</v>
      </c>
      <c r="N338" s="9" t="s">
        <v>50</v>
      </c>
      <c r="O338" s="9" t="s">
        <v>60</v>
      </c>
      <c r="P338" s="9" t="s">
        <v>51</v>
      </c>
      <c r="Q338" s="34">
        <v>2.13</v>
      </c>
      <c r="R338" s="34">
        <v>0</v>
      </c>
      <c r="S338" s="36">
        <f t="shared" si="40"/>
        <v>34.47</v>
      </c>
      <c r="T338" s="37">
        <f t="shared" si="41"/>
        <v>33.050000000000004</v>
      </c>
      <c r="U338" s="38">
        <f t="shared" si="42"/>
        <v>1.5864000000000003</v>
      </c>
      <c r="V338" s="9" t="str" cm="1">
        <f t="array" ref="V338">_xlfn.XLOOKUP(HsgLista[[#This Row],[Helyiség kategória kód]], _KatKódok, Hasznos_e)</f>
        <v>Hasznos</v>
      </c>
      <c r="W338" s="55" t="str">
        <f t="shared" si="43"/>
        <v>50-es rúd</v>
      </c>
      <c r="X338" s="103">
        <f t="shared" si="44"/>
        <v>0.49000000000000021</v>
      </c>
      <c r="Y338" s="9" t="str" cm="1">
        <f t="array" ref="Y338">_xlfn.XLOOKUP(_xlfn.SINGLE(Burkolattípus), lábazat!$A$3:$A$17, _xlfn.XLOOKUP(_xlfn.SINGLE(Falburkolattípus), lábazat!$C$1:$U$1, lábazat!$C$3:$U$17))</f>
        <v>GUMI</v>
      </c>
      <c r="Z338" s="9"/>
      <c r="AA338" s="20"/>
      <c r="AB338" s="39"/>
      <c r="AE338" s="9"/>
      <c r="AF338" s="9"/>
    </row>
    <row r="339" spans="1:32">
      <c r="A339" s="32" t="str">
        <f>LEFT(ID)</f>
        <v>O</v>
      </c>
      <c r="B339" s="33">
        <f t="shared" si="38"/>
        <v>6</v>
      </c>
      <c r="C339" s="33">
        <f t="shared" si="39"/>
        <v>5</v>
      </c>
      <c r="D339" s="9" t="s">
        <v>347</v>
      </c>
      <c r="E339" s="9" t="s">
        <v>151</v>
      </c>
      <c r="F339" s="9" t="s">
        <v>57</v>
      </c>
      <c r="G339" s="9" t="s">
        <v>58</v>
      </c>
      <c r="H339" s="9" t="s">
        <v>170</v>
      </c>
      <c r="I339" s="9" t="s">
        <v>254</v>
      </c>
      <c r="J339" s="34">
        <v>20.58</v>
      </c>
      <c r="K339" s="35">
        <v>18.25</v>
      </c>
      <c r="L339" s="35">
        <v>2.99</v>
      </c>
      <c r="M339" s="35">
        <v>2.7</v>
      </c>
      <c r="N339" s="9" t="s">
        <v>50</v>
      </c>
      <c r="O339" s="9" t="s">
        <v>141</v>
      </c>
      <c r="P339" s="9" t="s">
        <v>51</v>
      </c>
      <c r="Q339" s="34">
        <v>4.63</v>
      </c>
      <c r="R339" s="34">
        <v>7.73</v>
      </c>
      <c r="S339" s="36">
        <f t="shared" si="40"/>
        <v>36.915000000000006</v>
      </c>
      <c r="T339" s="37">
        <f t="shared" si="41"/>
        <v>55.566000000000003</v>
      </c>
      <c r="U339" s="38">
        <f t="shared" si="42"/>
        <v>2.4695999999999998</v>
      </c>
      <c r="V339" s="9" t="str" cm="1">
        <f t="array" ref="V339">_xlfn.XLOOKUP(HsgLista[[#This Row],[Helyiség kategória kód]], _KatKódok, Hasznos_e)</f>
        <v>Hasznos</v>
      </c>
      <c r="W339" s="55" t="str">
        <f t="shared" si="43"/>
        <v>50-es rúd</v>
      </c>
      <c r="X339" s="103">
        <f t="shared" si="44"/>
        <v>0.29000000000000004</v>
      </c>
      <c r="Y339" s="9" t="str" cm="1">
        <f t="array" ref="Y339">_xlfn.XLOOKUP(_xlfn.SINGLE(Burkolattípus), lábazat!$A$3:$A$17, _xlfn.XLOOKUP(_xlfn.SINGLE(Falburkolattípus), lábazat!$C$1:$U$1, lábazat!$C$3:$U$17))</f>
        <v>SZP1</v>
      </c>
      <c r="Z339" s="9"/>
      <c r="AA339" s="20"/>
      <c r="AB339" s="39"/>
      <c r="AE339" s="9"/>
      <c r="AF339" s="9"/>
    </row>
    <row r="340" spans="1:32">
      <c r="A340" s="32" t="str">
        <f>LEFT(ID)</f>
        <v>O</v>
      </c>
      <c r="B340" s="33">
        <f t="shared" si="38"/>
        <v>6</v>
      </c>
      <c r="C340" s="33">
        <f t="shared" si="39"/>
        <v>5</v>
      </c>
      <c r="D340" s="9" t="s">
        <v>347</v>
      </c>
      <c r="E340" s="9" t="s">
        <v>151</v>
      </c>
      <c r="F340" s="9" t="s">
        <v>57</v>
      </c>
      <c r="G340" s="9" t="s">
        <v>58</v>
      </c>
      <c r="H340" s="9" t="s">
        <v>170</v>
      </c>
      <c r="I340" s="9" t="s">
        <v>254</v>
      </c>
      <c r="J340" s="34">
        <v>10.41</v>
      </c>
      <c r="K340" s="35">
        <v>14.23</v>
      </c>
      <c r="L340" s="35">
        <v>2.99</v>
      </c>
      <c r="M340" s="35">
        <v>2.7</v>
      </c>
      <c r="N340" s="9" t="s">
        <v>50</v>
      </c>
      <c r="O340" s="9" t="s">
        <v>141</v>
      </c>
      <c r="P340" s="9" t="s">
        <v>51</v>
      </c>
      <c r="Q340" s="34">
        <v>6.48</v>
      </c>
      <c r="R340" s="34">
        <v>2.58</v>
      </c>
      <c r="S340" s="36">
        <f t="shared" si="40"/>
        <v>29.361000000000004</v>
      </c>
      <c r="T340" s="37">
        <f t="shared" si="41"/>
        <v>28.107000000000003</v>
      </c>
      <c r="U340" s="38">
        <f t="shared" si="42"/>
        <v>1.2492000000000001</v>
      </c>
      <c r="V340" s="9" t="str" cm="1">
        <f t="array" ref="V340">_xlfn.XLOOKUP(HsgLista[[#This Row],[Helyiség kategória kód]], _KatKódok, Hasznos_e)</f>
        <v>Hasznos</v>
      </c>
      <c r="W340" s="55" t="str">
        <f t="shared" si="43"/>
        <v>50-es rúd</v>
      </c>
      <c r="X340" s="103">
        <f t="shared" si="44"/>
        <v>0.29000000000000004</v>
      </c>
      <c r="Y340" s="9" t="str" cm="1">
        <f t="array" ref="Y340">_xlfn.XLOOKUP(_xlfn.SINGLE(Burkolattípus), lábazat!$A$3:$A$17, _xlfn.XLOOKUP(_xlfn.SINGLE(Falburkolattípus), lábazat!$C$1:$U$1, lábazat!$C$3:$U$17))</f>
        <v>SZP1</v>
      </c>
      <c r="Z340" s="9"/>
      <c r="AA340" s="20"/>
      <c r="AB340" s="39"/>
      <c r="AE340" s="9"/>
      <c r="AF340" s="9"/>
    </row>
    <row r="341" spans="1:32">
      <c r="A341" s="32" t="str">
        <f>LEFT(ID)</f>
        <v>O</v>
      </c>
      <c r="B341" s="33">
        <f t="shared" si="38"/>
        <v>6</v>
      </c>
      <c r="C341" s="33">
        <f t="shared" si="39"/>
        <v>5</v>
      </c>
      <c r="D341" s="9" t="s">
        <v>347</v>
      </c>
      <c r="E341" s="9" t="s">
        <v>151</v>
      </c>
      <c r="F341" s="9" t="s">
        <v>57</v>
      </c>
      <c r="G341" s="9" t="s">
        <v>58</v>
      </c>
      <c r="H341" s="9" t="s">
        <v>170</v>
      </c>
      <c r="I341" s="9" t="s">
        <v>254</v>
      </c>
      <c r="J341" s="34">
        <v>25.78</v>
      </c>
      <c r="K341" s="35">
        <v>22.85</v>
      </c>
      <c r="L341" s="35">
        <v>2.99</v>
      </c>
      <c r="M341" s="35">
        <v>2.7</v>
      </c>
      <c r="N341" s="9" t="s">
        <v>50</v>
      </c>
      <c r="O341" s="9" t="s">
        <v>141</v>
      </c>
      <c r="P341" s="9" t="s">
        <v>51</v>
      </c>
      <c r="Q341" s="34">
        <v>4.3600000000000003</v>
      </c>
      <c r="R341" s="34">
        <v>8.52</v>
      </c>
      <c r="S341" s="36">
        <f t="shared" si="40"/>
        <v>48.815000000000012</v>
      </c>
      <c r="T341" s="37">
        <f t="shared" si="41"/>
        <v>69.606000000000009</v>
      </c>
      <c r="U341" s="38">
        <f t="shared" si="42"/>
        <v>3.0936000000000003</v>
      </c>
      <c r="V341" s="9" t="str" cm="1">
        <f t="array" ref="V341">_xlfn.XLOOKUP(HsgLista[[#This Row],[Helyiség kategória kód]], _KatKódok, Hasznos_e)</f>
        <v>Hasznos</v>
      </c>
      <c r="W341" s="55" t="str">
        <f t="shared" si="43"/>
        <v>50-es rúd</v>
      </c>
      <c r="X341" s="103">
        <f t="shared" si="44"/>
        <v>0.29000000000000004</v>
      </c>
      <c r="Y341" s="9" t="str" cm="1">
        <f t="array" ref="Y341">_xlfn.XLOOKUP(_xlfn.SINGLE(Burkolattípus), lábazat!$A$3:$A$17, _xlfn.XLOOKUP(_xlfn.SINGLE(Falburkolattípus), lábazat!$C$1:$U$1, lábazat!$C$3:$U$17))</f>
        <v>SZP1</v>
      </c>
      <c r="Z341" s="9"/>
      <c r="AA341" s="20"/>
      <c r="AB341" s="39"/>
      <c r="AE341" s="9"/>
      <c r="AF341" s="9"/>
    </row>
    <row r="342" spans="1:32">
      <c r="A342" s="32" t="str">
        <f>LEFT(ID)</f>
        <v>O</v>
      </c>
      <c r="B342" s="33">
        <f t="shared" si="38"/>
        <v>6</v>
      </c>
      <c r="C342" s="33">
        <f t="shared" si="39"/>
        <v>5</v>
      </c>
      <c r="D342" s="9" t="s">
        <v>347</v>
      </c>
      <c r="E342" s="9" t="s">
        <v>151</v>
      </c>
      <c r="F342" s="9" t="s">
        <v>57</v>
      </c>
      <c r="G342" s="9" t="s">
        <v>58</v>
      </c>
      <c r="H342" s="9" t="s">
        <v>170</v>
      </c>
      <c r="I342" s="9" t="s">
        <v>254</v>
      </c>
      <c r="J342" s="34">
        <v>15.16</v>
      </c>
      <c r="K342" s="35">
        <v>16.559999999999999</v>
      </c>
      <c r="L342" s="35">
        <v>2.99</v>
      </c>
      <c r="M342" s="35">
        <v>2.7</v>
      </c>
      <c r="N342" s="9" t="s">
        <v>50</v>
      </c>
      <c r="O342" s="9" t="s">
        <v>141</v>
      </c>
      <c r="P342" s="9" t="s">
        <v>51</v>
      </c>
      <c r="Q342" s="34">
        <v>4.6900000000000004</v>
      </c>
      <c r="R342" s="34">
        <v>5.15</v>
      </c>
      <c r="S342" s="36">
        <f t="shared" si="40"/>
        <v>34.872</v>
      </c>
      <c r="T342" s="37">
        <f t="shared" si="41"/>
        <v>40.932000000000002</v>
      </c>
      <c r="U342" s="38">
        <f t="shared" si="42"/>
        <v>1.8192000000000002</v>
      </c>
      <c r="V342" s="9" t="str" cm="1">
        <f t="array" ref="V342">_xlfn.XLOOKUP(HsgLista[[#This Row],[Helyiség kategória kód]], _KatKódok, Hasznos_e)</f>
        <v>Hasznos</v>
      </c>
      <c r="W342" s="55" t="str">
        <f t="shared" si="43"/>
        <v>50-es rúd</v>
      </c>
      <c r="X342" s="103">
        <f t="shared" si="44"/>
        <v>0.29000000000000004</v>
      </c>
      <c r="Y342" s="9" t="str" cm="1">
        <f t="array" ref="Y342">_xlfn.XLOOKUP(_xlfn.SINGLE(Burkolattípus), lábazat!$A$3:$A$17, _xlfn.XLOOKUP(_xlfn.SINGLE(Falburkolattípus), lábazat!$C$1:$U$1, lábazat!$C$3:$U$17))</f>
        <v>SZP1</v>
      </c>
      <c r="Z342" s="9"/>
      <c r="AA342" s="20"/>
      <c r="AB342" s="39"/>
      <c r="AE342" s="9"/>
      <c r="AF342" s="9"/>
    </row>
    <row r="343" spans="1:32">
      <c r="A343" s="32" t="str">
        <f>LEFT(ID)</f>
        <v>O</v>
      </c>
      <c r="B343" s="33">
        <f t="shared" si="38"/>
        <v>6</v>
      </c>
      <c r="C343" s="33">
        <f t="shared" si="39"/>
        <v>5</v>
      </c>
      <c r="D343" s="9" t="s">
        <v>347</v>
      </c>
      <c r="E343" s="9" t="s">
        <v>151</v>
      </c>
      <c r="F343" s="9" t="s">
        <v>57</v>
      </c>
      <c r="G343" s="9" t="s">
        <v>58</v>
      </c>
      <c r="H343" s="9" t="s">
        <v>170</v>
      </c>
      <c r="I343" s="9" t="s">
        <v>254</v>
      </c>
      <c r="J343" s="34">
        <v>21.92</v>
      </c>
      <c r="K343" s="35">
        <v>19.03</v>
      </c>
      <c r="L343" s="35">
        <v>2.99</v>
      </c>
      <c r="M343" s="35">
        <v>2.7</v>
      </c>
      <c r="N343" s="9" t="s">
        <v>50</v>
      </c>
      <c r="O343" s="9" t="s">
        <v>141</v>
      </c>
      <c r="P343" s="9" t="s">
        <v>51</v>
      </c>
      <c r="Q343" s="34">
        <v>2.5</v>
      </c>
      <c r="R343" s="34">
        <v>7</v>
      </c>
      <c r="S343" s="36">
        <f t="shared" si="40"/>
        <v>41.881000000000007</v>
      </c>
      <c r="T343" s="37">
        <f t="shared" si="41"/>
        <v>59.184000000000012</v>
      </c>
      <c r="U343" s="38">
        <f t="shared" si="42"/>
        <v>2.6304000000000003</v>
      </c>
      <c r="V343" s="9" t="str" cm="1">
        <f t="array" ref="V343">_xlfn.XLOOKUP(HsgLista[[#This Row],[Helyiség kategória kód]], _KatKódok, Hasznos_e)</f>
        <v>Hasznos</v>
      </c>
      <c r="W343" s="55" t="str">
        <f t="shared" si="43"/>
        <v>50-es rúd</v>
      </c>
      <c r="X343" s="103">
        <f t="shared" si="44"/>
        <v>0.29000000000000004</v>
      </c>
      <c r="Y343" s="9" t="str" cm="1">
        <f t="array" ref="Y343">_xlfn.XLOOKUP(_xlfn.SINGLE(Burkolattípus), lábazat!$A$3:$A$17, _xlfn.XLOOKUP(_xlfn.SINGLE(Falburkolattípus), lábazat!$C$1:$U$1, lábazat!$C$3:$U$17))</f>
        <v>SZP1</v>
      </c>
      <c r="Z343" s="9"/>
      <c r="AA343" s="20"/>
      <c r="AB343" s="39"/>
      <c r="AE343" s="9"/>
      <c r="AF343" s="9"/>
    </row>
    <row r="344" spans="1:32">
      <c r="A344" s="32" t="str">
        <f>LEFT(ID)</f>
        <v>O</v>
      </c>
      <c r="B344" s="33">
        <f t="shared" si="38"/>
        <v>6</v>
      </c>
      <c r="C344" s="33">
        <f t="shared" si="39"/>
        <v>6</v>
      </c>
      <c r="D344" s="9" t="s">
        <v>171</v>
      </c>
      <c r="E344" s="9" t="s">
        <v>56</v>
      </c>
      <c r="F344" s="9" t="s">
        <v>57</v>
      </c>
      <c r="G344" s="9" t="s">
        <v>58</v>
      </c>
      <c r="H344" s="9" t="s">
        <v>170</v>
      </c>
      <c r="I344" s="9" t="s">
        <v>254</v>
      </c>
      <c r="J344" s="34">
        <v>6.38</v>
      </c>
      <c r="K344" s="35">
        <v>11.25</v>
      </c>
      <c r="L344" s="35">
        <v>2.99</v>
      </c>
      <c r="M344" s="35">
        <v>2.7</v>
      </c>
      <c r="N344" s="9" t="s">
        <v>50</v>
      </c>
      <c r="O344" s="9" t="s">
        <v>60</v>
      </c>
      <c r="P344" s="9" t="s">
        <v>51</v>
      </c>
      <c r="Q344" s="34">
        <v>2.19</v>
      </c>
      <c r="R344" s="34">
        <v>2.58</v>
      </c>
      <c r="S344" s="36">
        <f t="shared" si="40"/>
        <v>25.605000000000004</v>
      </c>
      <c r="T344" s="37">
        <f t="shared" si="41"/>
        <v>17.225999999999999</v>
      </c>
      <c r="U344" s="38">
        <f t="shared" si="42"/>
        <v>0.76560000000000006</v>
      </c>
      <c r="V344" s="9" t="str" cm="1">
        <f t="array" ref="V344">_xlfn.XLOOKUP(HsgLista[[#This Row],[Helyiség kategória kód]], _KatKódok, Hasznos_e)</f>
        <v>Hasznos</v>
      </c>
      <c r="W344" s="55" t="str">
        <f t="shared" si="43"/>
        <v>50-es rúd</v>
      </c>
      <c r="X344" s="103">
        <f t="shared" si="44"/>
        <v>0.29000000000000004</v>
      </c>
      <c r="Y344" s="9" t="str" cm="1">
        <f t="array" ref="Y344">_xlfn.XLOOKUP(_xlfn.SINGLE(Burkolattípus), lábazat!$A$3:$A$17, _xlfn.XLOOKUP(_xlfn.SINGLE(Falburkolattípus), lábazat!$C$1:$U$1, lábazat!$C$3:$U$17))</f>
        <v>GUMI</v>
      </c>
      <c r="Z344" s="9"/>
      <c r="AA344" s="20"/>
      <c r="AB344" s="39"/>
      <c r="AE344" s="9"/>
      <c r="AF344" s="9"/>
    </row>
    <row r="345" spans="1:32">
      <c r="A345" s="32" t="str">
        <f>LEFT(ID)</f>
        <v>O</v>
      </c>
      <c r="B345" s="33">
        <f t="shared" si="38"/>
        <v>6</v>
      </c>
      <c r="C345" s="33">
        <f t="shared" si="39"/>
        <v>5</v>
      </c>
      <c r="D345" s="9" t="s">
        <v>347</v>
      </c>
      <c r="E345" s="9" t="s">
        <v>151</v>
      </c>
      <c r="F345" s="9" t="s">
        <v>351</v>
      </c>
      <c r="G345" s="9" t="s">
        <v>352</v>
      </c>
      <c r="I345" s="9" t="s">
        <v>254</v>
      </c>
      <c r="J345" s="34">
        <v>8.7200000000000006</v>
      </c>
      <c r="K345" s="35">
        <v>13.38</v>
      </c>
      <c r="L345" s="35">
        <v>2.99</v>
      </c>
      <c r="M345" s="35">
        <v>2.7</v>
      </c>
      <c r="N345" s="9" t="s">
        <v>50</v>
      </c>
      <c r="O345" s="9" t="s">
        <v>141</v>
      </c>
      <c r="P345" s="9" t="s">
        <v>51</v>
      </c>
      <c r="Q345" s="34">
        <v>2.5</v>
      </c>
      <c r="R345" s="34">
        <v>2.58</v>
      </c>
      <c r="S345" s="36">
        <f t="shared" si="40"/>
        <v>31.046000000000006</v>
      </c>
      <c r="T345" s="37">
        <f t="shared" si="41"/>
        <v>23.544000000000004</v>
      </c>
      <c r="U345" s="38">
        <f t="shared" si="42"/>
        <v>1.0464000000000002</v>
      </c>
      <c r="V345" s="9" t="str" cm="1">
        <f t="array" ref="V345">_xlfn.XLOOKUP(HsgLista[[#This Row],[Helyiség kategória kód]], _KatKódok, Hasznos_e)</f>
        <v>Hasznos</v>
      </c>
      <c r="W345" s="55" t="str">
        <f t="shared" si="43"/>
        <v>50-es rúd</v>
      </c>
      <c r="X345" s="103">
        <f t="shared" si="44"/>
        <v>0.29000000000000004</v>
      </c>
      <c r="Y345" s="9" t="str" cm="1">
        <f t="array" ref="Y345">_xlfn.XLOOKUP(_xlfn.SINGLE(Burkolattípus), lábazat!$A$3:$A$17, _xlfn.XLOOKUP(_xlfn.SINGLE(Falburkolattípus), lábazat!$C$1:$U$1, lábazat!$C$3:$U$17))</f>
        <v>SZP1</v>
      </c>
      <c r="Z345" s="9"/>
      <c r="AA345" s="20"/>
      <c r="AB345" s="39"/>
      <c r="AE345" s="9"/>
      <c r="AF345" s="9"/>
    </row>
    <row r="346" spans="1:32">
      <c r="A346" s="32" t="str">
        <f>LEFT(ID)</f>
        <v>O</v>
      </c>
      <c r="B346" s="33">
        <f t="shared" si="38"/>
        <v>6</v>
      </c>
      <c r="C346" s="33">
        <f t="shared" si="39"/>
        <v>5</v>
      </c>
      <c r="D346" s="9" t="s">
        <v>347</v>
      </c>
      <c r="E346" s="9" t="s">
        <v>151</v>
      </c>
      <c r="F346" s="9" t="s">
        <v>351</v>
      </c>
      <c r="G346" s="9" t="s">
        <v>352</v>
      </c>
      <c r="I346" s="9" t="s">
        <v>254</v>
      </c>
      <c r="J346" s="34">
        <v>22.72</v>
      </c>
      <c r="K346" s="35">
        <v>20.8</v>
      </c>
      <c r="L346" s="35">
        <v>2.99</v>
      </c>
      <c r="M346" s="35">
        <v>2.7</v>
      </c>
      <c r="N346" s="9" t="s">
        <v>50</v>
      </c>
      <c r="O346" s="9" t="s">
        <v>141</v>
      </c>
      <c r="P346" s="9" t="s">
        <v>51</v>
      </c>
      <c r="Q346" s="34">
        <v>2.5</v>
      </c>
      <c r="R346" s="34">
        <v>7.01</v>
      </c>
      <c r="S346" s="36">
        <f t="shared" si="40"/>
        <v>46.650000000000006</v>
      </c>
      <c r="T346" s="37">
        <f t="shared" si="41"/>
        <v>61.344000000000001</v>
      </c>
      <c r="U346" s="38">
        <f t="shared" si="42"/>
        <v>2.7263999999999999</v>
      </c>
      <c r="V346" s="9" t="str" cm="1">
        <f t="array" ref="V346">_xlfn.XLOOKUP(HsgLista[[#This Row],[Helyiség kategória kód]], _KatKódok, Hasznos_e)</f>
        <v>Hasznos</v>
      </c>
      <c r="W346" s="55" t="str">
        <f t="shared" si="43"/>
        <v>50-es rúd</v>
      </c>
      <c r="X346" s="103">
        <f t="shared" si="44"/>
        <v>0.29000000000000004</v>
      </c>
      <c r="Y346" s="9" t="str" cm="1">
        <f t="array" ref="Y346">_xlfn.XLOOKUP(_xlfn.SINGLE(Burkolattípus), lábazat!$A$3:$A$17, _xlfn.XLOOKUP(_xlfn.SINGLE(Falburkolattípus), lábazat!$C$1:$U$1, lábazat!$C$3:$U$17))</f>
        <v>SZP1</v>
      </c>
      <c r="Z346" s="9"/>
      <c r="AA346" s="20"/>
      <c r="AB346" s="39"/>
      <c r="AE346" s="9"/>
      <c r="AF346" s="9"/>
    </row>
    <row r="347" spans="1:32">
      <c r="A347" s="32" t="str">
        <f>LEFT(ID)</f>
        <v>O</v>
      </c>
      <c r="B347" s="33">
        <f t="shared" si="38"/>
        <v>6</v>
      </c>
      <c r="C347" s="33">
        <f t="shared" si="39"/>
        <v>5</v>
      </c>
      <c r="D347" s="9" t="s">
        <v>347</v>
      </c>
      <c r="E347" s="9" t="s">
        <v>151</v>
      </c>
      <c r="F347" s="9" t="s">
        <v>351</v>
      </c>
      <c r="G347" s="9" t="s">
        <v>352</v>
      </c>
      <c r="I347" s="9" t="s">
        <v>254</v>
      </c>
      <c r="J347" s="34">
        <v>13.83</v>
      </c>
      <c r="K347" s="35">
        <v>14.94</v>
      </c>
      <c r="L347" s="35">
        <v>2.99</v>
      </c>
      <c r="M347" s="35">
        <v>2.7</v>
      </c>
      <c r="N347" s="9" t="s">
        <v>50</v>
      </c>
      <c r="O347" s="9" t="s">
        <v>141</v>
      </c>
      <c r="P347" s="9" t="s">
        <v>51</v>
      </c>
      <c r="Q347" s="34">
        <v>2.5</v>
      </c>
      <c r="R347" s="34">
        <v>5.15</v>
      </c>
      <c r="S347" s="36">
        <f t="shared" si="40"/>
        <v>32.688000000000002</v>
      </c>
      <c r="T347" s="37">
        <f t="shared" si="41"/>
        <v>37.341000000000001</v>
      </c>
      <c r="U347" s="38">
        <f t="shared" si="42"/>
        <v>1.6596000000000002</v>
      </c>
      <c r="V347" s="9" t="str" cm="1">
        <f t="array" ref="V347">_xlfn.XLOOKUP(HsgLista[[#This Row],[Helyiség kategória kód]], _KatKódok, Hasznos_e)</f>
        <v>Hasznos</v>
      </c>
      <c r="W347" s="55" t="str">
        <f t="shared" si="43"/>
        <v>50-es rúd</v>
      </c>
      <c r="X347" s="103">
        <f t="shared" si="44"/>
        <v>0.29000000000000004</v>
      </c>
      <c r="Y347" s="9" t="str" cm="1">
        <f t="array" ref="Y347">_xlfn.XLOOKUP(_xlfn.SINGLE(Burkolattípus), lábazat!$A$3:$A$17, _xlfn.XLOOKUP(_xlfn.SINGLE(Falburkolattípus), lábazat!$C$1:$U$1, lábazat!$C$3:$U$17))</f>
        <v>SZP1</v>
      </c>
      <c r="Z347" s="9"/>
      <c r="AA347" s="20"/>
      <c r="AB347" s="39"/>
      <c r="AE347" s="9"/>
      <c r="AF347" s="9"/>
    </row>
    <row r="348" spans="1:32">
      <c r="A348" s="32" t="str">
        <f>LEFT(ID)</f>
        <v>O</v>
      </c>
      <c r="B348" s="33">
        <f t="shared" si="38"/>
        <v>6</v>
      </c>
      <c r="C348" s="33">
        <f t="shared" si="39"/>
        <v>5</v>
      </c>
      <c r="D348" s="9" t="s">
        <v>347</v>
      </c>
      <c r="E348" s="9" t="s">
        <v>151</v>
      </c>
      <c r="F348" s="9" t="s">
        <v>351</v>
      </c>
      <c r="G348" s="9" t="s">
        <v>352</v>
      </c>
      <c r="I348" s="9" t="s">
        <v>254</v>
      </c>
      <c r="J348" s="34">
        <v>13.94</v>
      </c>
      <c r="K348" s="35">
        <v>14.99</v>
      </c>
      <c r="L348" s="35">
        <v>2.99</v>
      </c>
      <c r="M348" s="35">
        <v>2.7</v>
      </c>
      <c r="N348" s="9" t="s">
        <v>50</v>
      </c>
      <c r="O348" s="9" t="s">
        <v>141</v>
      </c>
      <c r="P348" s="9" t="s">
        <v>51</v>
      </c>
      <c r="Q348" s="34">
        <v>2.5</v>
      </c>
      <c r="R348" s="34">
        <v>5.15</v>
      </c>
      <c r="S348" s="36">
        <f t="shared" si="40"/>
        <v>32.823000000000008</v>
      </c>
      <c r="T348" s="37">
        <f t="shared" si="41"/>
        <v>37.637999999999998</v>
      </c>
      <c r="U348" s="38">
        <f t="shared" si="42"/>
        <v>1.6728000000000001</v>
      </c>
      <c r="V348" s="9" t="str" cm="1">
        <f t="array" ref="V348">_xlfn.XLOOKUP(HsgLista[[#This Row],[Helyiség kategória kód]], _KatKódok, Hasznos_e)</f>
        <v>Hasznos</v>
      </c>
      <c r="W348" s="55" t="str">
        <f t="shared" si="43"/>
        <v>50-es rúd</v>
      </c>
      <c r="X348" s="103">
        <f t="shared" si="44"/>
        <v>0.29000000000000004</v>
      </c>
      <c r="Y348" s="9" t="str" cm="1">
        <f t="array" ref="Y348">_xlfn.XLOOKUP(_xlfn.SINGLE(Burkolattípus), lábazat!$A$3:$A$17, _xlfn.XLOOKUP(_xlfn.SINGLE(Falburkolattípus), lábazat!$C$1:$U$1, lábazat!$C$3:$U$17))</f>
        <v>SZP1</v>
      </c>
      <c r="Z348" s="9"/>
      <c r="AA348" s="20"/>
      <c r="AB348" s="39"/>
      <c r="AE348" s="9"/>
      <c r="AF348" s="9"/>
    </row>
    <row r="349" spans="1:32">
      <c r="A349" s="32" t="str">
        <f>LEFT(ID)</f>
        <v>K</v>
      </c>
      <c r="B349" s="33">
        <f t="shared" si="38"/>
        <v>0</v>
      </c>
      <c r="C349" s="33">
        <f t="shared" si="39"/>
        <v>1</v>
      </c>
      <c r="D349" s="9" t="s">
        <v>353</v>
      </c>
      <c r="E349" s="9" t="s">
        <v>354</v>
      </c>
      <c r="F349" s="9" t="s">
        <v>65</v>
      </c>
      <c r="G349" s="9" t="s">
        <v>66</v>
      </c>
      <c r="H349" s="9" t="s">
        <v>67</v>
      </c>
      <c r="I349" s="9" t="s">
        <v>254</v>
      </c>
      <c r="J349" s="34">
        <v>13.05</v>
      </c>
      <c r="K349" s="35">
        <v>16.149999999999999</v>
      </c>
      <c r="L349" s="35">
        <v>4.03</v>
      </c>
      <c r="M349" s="35">
        <v>3.2</v>
      </c>
      <c r="N349" s="9" t="s">
        <v>50</v>
      </c>
      <c r="O349" s="9" t="s">
        <v>78</v>
      </c>
      <c r="P349" s="9" t="s">
        <v>51</v>
      </c>
      <c r="Q349" s="34">
        <v>18.93</v>
      </c>
      <c r="R349" s="34">
        <v>37.61</v>
      </c>
      <c r="S349" s="36">
        <f t="shared" si="40"/>
        <v>-4.8599999999999994</v>
      </c>
      <c r="T349" s="37">
        <f t="shared" si="41"/>
        <v>41.760000000000005</v>
      </c>
      <c r="U349" s="38">
        <f t="shared" si="42"/>
        <v>1.5660000000000003</v>
      </c>
      <c r="V349" s="9" t="str" cm="1">
        <f t="array" ref="V349">_xlfn.XLOOKUP(HsgLista[[#This Row],[Helyiség kategória kód]], _KatKódok, Hasznos_e)</f>
        <v>Egyéb</v>
      </c>
      <c r="W349" s="55" t="str">
        <f t="shared" si="43"/>
        <v>100-as rúd</v>
      </c>
      <c r="X349" s="103">
        <f t="shared" si="44"/>
        <v>0.83000000000000007</v>
      </c>
      <c r="Y349" s="9" t="str" cm="1">
        <f t="array" ref="Y349">_xlfn.XLOOKUP(_xlfn.SINGLE(Burkolattípus), lábazat!$A$3:$A$17, _xlfn.XLOOKUP(_xlfn.SINGLE(Falburkolattípus), lábazat!$C$1:$U$1, lábazat!$C$3:$U$17))</f>
        <v>KŐ</v>
      </c>
      <c r="Z349" s="9"/>
      <c r="AA349" s="20"/>
      <c r="AB349" s="39"/>
      <c r="AE349" s="9"/>
      <c r="AF349" s="9"/>
    </row>
    <row r="350" spans="1:32">
      <c r="A350" s="32" t="str">
        <f>LEFT(ID)</f>
        <v>K</v>
      </c>
      <c r="B350" s="33">
        <f t="shared" si="38"/>
        <v>0</v>
      </c>
      <c r="C350" s="33">
        <f t="shared" si="39"/>
        <v>2</v>
      </c>
      <c r="D350" s="9" t="s">
        <v>355</v>
      </c>
      <c r="E350" s="9" t="s">
        <v>356</v>
      </c>
      <c r="F350" s="9" t="s">
        <v>65</v>
      </c>
      <c r="G350" s="9" t="s">
        <v>66</v>
      </c>
      <c r="H350" s="9" t="s">
        <v>67</v>
      </c>
      <c r="I350" s="9" t="s">
        <v>254</v>
      </c>
      <c r="J350" s="34">
        <v>50.83</v>
      </c>
      <c r="K350" s="35">
        <v>28.67</v>
      </c>
      <c r="L350" s="35">
        <v>4.03</v>
      </c>
      <c r="M350" s="35">
        <v>3.2</v>
      </c>
      <c r="N350" s="9" t="s">
        <v>50</v>
      </c>
      <c r="O350" s="9" t="s">
        <v>78</v>
      </c>
      <c r="P350" s="9" t="s">
        <v>195</v>
      </c>
      <c r="Q350" s="34">
        <v>0</v>
      </c>
      <c r="R350" s="34">
        <v>0</v>
      </c>
      <c r="S350" s="36">
        <f t="shared" si="40"/>
        <v>91.744000000000014</v>
      </c>
      <c r="T350" s="37">
        <f t="shared" si="41"/>
        <v>162.65600000000001</v>
      </c>
      <c r="U350" s="38">
        <f t="shared" si="42"/>
        <v>6.0996000000000006</v>
      </c>
      <c r="V350" s="9" t="str" cm="1">
        <f t="array" ref="V350">_xlfn.XLOOKUP(HsgLista[[#This Row],[Helyiség kategória kód]], _KatKódok, Hasznos_e)</f>
        <v>Egyéb</v>
      </c>
      <c r="W350" s="55" t="str">
        <f t="shared" si="43"/>
        <v>100-as rúd</v>
      </c>
      <c r="X350" s="103">
        <f t="shared" si="44"/>
        <v>0.83000000000000007</v>
      </c>
      <c r="Y350" s="9" t="str" cm="1">
        <f t="array" ref="Y350">_xlfn.XLOOKUP(_xlfn.SINGLE(Burkolattípus), lábazat!$A$3:$A$17, _xlfn.XLOOKUP(_xlfn.SINGLE(Falburkolattípus), lábazat!$C$1:$U$1, lábazat!$C$3:$U$17))</f>
        <v>nincs</v>
      </c>
      <c r="Z350" s="9"/>
      <c r="AA350" s="20"/>
      <c r="AB350" s="39"/>
      <c r="AE350" s="9"/>
      <c r="AF350" s="9"/>
    </row>
    <row r="351" spans="1:32">
      <c r="A351" s="32" t="str">
        <f>LEFT(ID)</f>
        <v>K</v>
      </c>
      <c r="B351" s="33">
        <f t="shared" si="38"/>
        <v>0</v>
      </c>
      <c r="C351" s="33">
        <f t="shared" si="39"/>
        <v>3</v>
      </c>
      <c r="D351" s="9" t="s">
        <v>357</v>
      </c>
      <c r="E351" s="9" t="s">
        <v>240</v>
      </c>
      <c r="F351" s="9" t="s">
        <v>65</v>
      </c>
      <c r="G351" s="9" t="s">
        <v>66</v>
      </c>
      <c r="H351" s="9" t="s">
        <v>87</v>
      </c>
      <c r="I351" s="9" t="s">
        <v>254</v>
      </c>
      <c r="J351" s="34">
        <v>62.88</v>
      </c>
      <c r="K351" s="35">
        <v>35.86</v>
      </c>
      <c r="L351" s="35">
        <v>4.03</v>
      </c>
      <c r="M351" s="35">
        <v>3.3</v>
      </c>
      <c r="N351" s="9" t="s">
        <v>50</v>
      </c>
      <c r="O351" s="9" t="s">
        <v>78</v>
      </c>
      <c r="P351" s="9" t="s">
        <v>89</v>
      </c>
      <c r="Q351" s="34">
        <v>7.61</v>
      </c>
      <c r="R351" s="34">
        <v>0</v>
      </c>
      <c r="S351" s="36">
        <f t="shared" si="40"/>
        <v>110.72799999999999</v>
      </c>
      <c r="T351" s="37">
        <f t="shared" si="41"/>
        <v>207.50399999999999</v>
      </c>
      <c r="U351" s="38">
        <f t="shared" si="42"/>
        <v>7.5456000000000003</v>
      </c>
      <c r="V351" s="9" t="str" cm="1">
        <f t="array" ref="V351">_xlfn.XLOOKUP(HsgLista[[#This Row],[Helyiség kategória kód]], _KatKódok, Hasznos_e)</f>
        <v>Egyéb</v>
      </c>
      <c r="W351" s="55" t="str">
        <f t="shared" si="43"/>
        <v>100-as rúd</v>
      </c>
      <c r="X351" s="103">
        <f t="shared" si="44"/>
        <v>0.73000000000000043</v>
      </c>
      <c r="Y351" s="9" t="str" cm="1">
        <f t="array" ref="Y351">_xlfn.XLOOKUP(_xlfn.SINGLE(Burkolattípus), lábazat!$A$3:$A$17, _xlfn.XLOOKUP(_xlfn.SINGLE(Falburkolattípus), lábazat!$C$1:$U$1, lábazat!$C$3:$U$17))</f>
        <v>nincs</v>
      </c>
      <c r="Z351" s="9"/>
      <c r="AA351" s="20"/>
      <c r="AB351" s="39"/>
      <c r="AE351" s="9"/>
      <c r="AF351" s="9"/>
    </row>
    <row r="352" spans="1:32">
      <c r="A352" s="32" t="str">
        <f>LEFT(ID)</f>
        <v>K</v>
      </c>
      <c r="B352" s="33">
        <f t="shared" si="38"/>
        <v>0</v>
      </c>
      <c r="C352" s="33">
        <f t="shared" si="39"/>
        <v>4</v>
      </c>
      <c r="D352" s="9" t="s">
        <v>358</v>
      </c>
      <c r="E352" s="9" t="s">
        <v>356</v>
      </c>
      <c r="F352" s="9" t="s">
        <v>65</v>
      </c>
      <c r="G352" s="9" t="s">
        <v>66</v>
      </c>
      <c r="H352" s="9" t="s">
        <v>67</v>
      </c>
      <c r="I352" s="9" t="s">
        <v>254</v>
      </c>
      <c r="J352" s="34">
        <v>19.850000000000001</v>
      </c>
      <c r="K352" s="35">
        <v>18.260000000000002</v>
      </c>
      <c r="L352" s="35">
        <v>4.03</v>
      </c>
      <c r="M352" s="35">
        <v>2.7</v>
      </c>
      <c r="N352" s="9" t="s">
        <v>50</v>
      </c>
      <c r="O352" s="9" t="s">
        <v>78</v>
      </c>
      <c r="P352" s="9" t="s">
        <v>195</v>
      </c>
      <c r="Q352" s="34">
        <v>16.11</v>
      </c>
      <c r="R352" s="34">
        <v>0</v>
      </c>
      <c r="S352" s="36">
        <f t="shared" si="40"/>
        <v>33.192000000000007</v>
      </c>
      <c r="T352" s="37">
        <f t="shared" si="41"/>
        <v>53.595000000000006</v>
      </c>
      <c r="U352" s="38">
        <f t="shared" si="42"/>
        <v>2.3820000000000001</v>
      </c>
      <c r="V352" s="9" t="str" cm="1">
        <f t="array" ref="V352">_xlfn.XLOOKUP(HsgLista[[#This Row],[Helyiség kategória kód]], _KatKódok, Hasznos_e)</f>
        <v>Egyéb</v>
      </c>
      <c r="W352" s="55" t="str">
        <f t="shared" si="43"/>
        <v>200-as rúd</v>
      </c>
      <c r="X352" s="103">
        <f t="shared" si="44"/>
        <v>1.33</v>
      </c>
      <c r="Y352" s="9" t="str" cm="1">
        <f t="array" ref="Y352">_xlfn.XLOOKUP(_xlfn.SINGLE(Burkolattípus), lábazat!$A$3:$A$17, _xlfn.XLOOKUP(_xlfn.SINGLE(Falburkolattípus), lábazat!$C$1:$U$1, lábazat!$C$3:$U$17))</f>
        <v>nincs</v>
      </c>
      <c r="Z352" s="9"/>
      <c r="AA352" s="20"/>
      <c r="AB352" s="39"/>
      <c r="AE352" s="9"/>
      <c r="AF352" s="9"/>
    </row>
    <row r="353" spans="1:32">
      <c r="A353" s="32" t="str">
        <f>LEFT(ID)</f>
        <v>K</v>
      </c>
      <c r="B353" s="33">
        <f t="shared" si="38"/>
        <v>0</v>
      </c>
      <c r="C353" s="33">
        <f t="shared" si="39"/>
        <v>18</v>
      </c>
      <c r="D353" s="9" t="s">
        <v>359</v>
      </c>
      <c r="E353" s="9" t="s">
        <v>81</v>
      </c>
      <c r="F353" s="9" t="s">
        <v>65</v>
      </c>
      <c r="G353" s="9" t="s">
        <v>66</v>
      </c>
      <c r="H353" s="9" t="s">
        <v>67</v>
      </c>
      <c r="I353" s="9" t="s">
        <v>254</v>
      </c>
      <c r="J353" s="34">
        <v>14.98</v>
      </c>
      <c r="K353" s="35">
        <v>20.329999999999998</v>
      </c>
      <c r="L353" s="35">
        <v>4.03</v>
      </c>
      <c r="M353" s="35">
        <v>3.2</v>
      </c>
      <c r="N353" s="9" t="s">
        <v>50</v>
      </c>
      <c r="O353" s="9" t="s">
        <v>78</v>
      </c>
      <c r="P353" s="9" t="s">
        <v>195</v>
      </c>
      <c r="Q353" s="34">
        <v>9.83</v>
      </c>
      <c r="R353" s="34">
        <v>0</v>
      </c>
      <c r="S353" s="36">
        <f t="shared" si="40"/>
        <v>55.225999999999999</v>
      </c>
      <c r="T353" s="37">
        <f t="shared" si="41"/>
        <v>47.936000000000007</v>
      </c>
      <c r="U353" s="38">
        <f t="shared" si="42"/>
        <v>1.7975999999999999</v>
      </c>
      <c r="V353" s="9" t="str" cm="1">
        <f t="array" ref="V353">_xlfn.XLOOKUP(HsgLista[[#This Row],[Helyiség kategória kód]], _KatKódok, Hasznos_e)</f>
        <v>Egyéb</v>
      </c>
      <c r="W353" s="55" t="str">
        <f t="shared" si="43"/>
        <v>100-as rúd</v>
      </c>
      <c r="X353" s="103">
        <f t="shared" si="44"/>
        <v>0.83000000000000007</v>
      </c>
      <c r="Y353" s="9" t="str" cm="1">
        <f t="array" ref="Y353">_xlfn.XLOOKUP(_xlfn.SINGLE(Burkolattípus), lábazat!$A$3:$A$17, _xlfn.XLOOKUP(_xlfn.SINGLE(Falburkolattípus), lábazat!$C$1:$U$1, lábazat!$C$3:$U$17))</f>
        <v>nincs</v>
      </c>
      <c r="Z353" s="9"/>
      <c r="AA353" s="20"/>
      <c r="AB353" s="39"/>
      <c r="AE353" s="9"/>
      <c r="AF353" s="9"/>
    </row>
    <row r="354" spans="1:32">
      <c r="A354" s="32" t="str">
        <f>LEFT(ID)</f>
        <v>K</v>
      </c>
      <c r="B354" s="33">
        <f t="shared" si="38"/>
        <v>0</v>
      </c>
      <c r="C354" s="33">
        <f t="shared" si="39"/>
        <v>19</v>
      </c>
      <c r="D354" s="9" t="s">
        <v>360</v>
      </c>
      <c r="E354" s="9" t="s">
        <v>324</v>
      </c>
      <c r="F354" s="9" t="s">
        <v>65</v>
      </c>
      <c r="G354" s="9" t="s">
        <v>66</v>
      </c>
      <c r="H354" s="9" t="s">
        <v>71</v>
      </c>
      <c r="I354" s="9" t="s">
        <v>254</v>
      </c>
      <c r="J354" s="34">
        <v>5.27</v>
      </c>
      <c r="K354" s="35">
        <v>9.74</v>
      </c>
      <c r="L354" s="35">
        <v>4.03</v>
      </c>
      <c r="M354" s="35">
        <v>2.5</v>
      </c>
      <c r="N354" s="9" t="s">
        <v>103</v>
      </c>
      <c r="O354" s="9" t="s">
        <v>104</v>
      </c>
      <c r="P354" s="9" t="s">
        <v>196</v>
      </c>
      <c r="Q354" s="34">
        <v>3.72</v>
      </c>
      <c r="R354" s="34">
        <v>0</v>
      </c>
      <c r="S354" s="36">
        <f t="shared" si="40"/>
        <v>20.630000000000003</v>
      </c>
      <c r="T354" s="37">
        <f t="shared" si="41"/>
        <v>13.174999999999999</v>
      </c>
      <c r="U354" s="38">
        <f t="shared" si="42"/>
        <v>0.63239999999999996</v>
      </c>
      <c r="V354" s="9" t="str" cm="1">
        <f t="array" ref="V354">_xlfn.XLOOKUP(HsgLista[[#This Row],[Helyiség kategória kód]], _KatKódok, Hasznos_e)</f>
        <v>Egyéb</v>
      </c>
      <c r="W354" s="55" t="str">
        <f t="shared" si="43"/>
        <v>200-as rúd</v>
      </c>
      <c r="X354" s="103">
        <f t="shared" si="44"/>
        <v>1.5300000000000002</v>
      </c>
      <c r="Y354" s="9" t="str" cm="1">
        <f t="array" ref="Y354">_xlfn.XLOOKUP(_xlfn.SINGLE(Burkolattípus), lábazat!$A$3:$A$17, _xlfn.XLOOKUP(_xlfn.SINGLE(Falburkolattípus), lábazat!$C$1:$U$1, lábazat!$C$3:$U$17))</f>
        <v>nincs</v>
      </c>
      <c r="Z354" s="9"/>
      <c r="AA354" s="20"/>
      <c r="AB354" s="39"/>
      <c r="AE354" s="9"/>
      <c r="AF354" s="9"/>
    </row>
    <row r="355" spans="1:32">
      <c r="A355" s="32" t="str">
        <f>LEFT(ID)</f>
        <v>K</v>
      </c>
      <c r="B355" s="33">
        <f t="shared" si="38"/>
        <v>0</v>
      </c>
      <c r="C355" s="33">
        <f t="shared" si="39"/>
        <v>20</v>
      </c>
      <c r="D355" s="9" t="s">
        <v>361</v>
      </c>
      <c r="E355" s="9" t="s">
        <v>362</v>
      </c>
      <c r="F355" s="9" t="s">
        <v>65</v>
      </c>
      <c r="G355" s="9" t="s">
        <v>66</v>
      </c>
      <c r="H355" s="9" t="s">
        <v>71</v>
      </c>
      <c r="I355" s="9" t="s">
        <v>254</v>
      </c>
      <c r="J355" s="34">
        <v>10.130000000000001</v>
      </c>
      <c r="K355" s="35">
        <v>15.42</v>
      </c>
      <c r="L355" s="35">
        <v>4.03</v>
      </c>
      <c r="M355" s="35">
        <v>2.5</v>
      </c>
      <c r="N355" s="9" t="s">
        <v>50</v>
      </c>
      <c r="O355" s="9" t="s">
        <v>104</v>
      </c>
      <c r="P355" s="9" t="s">
        <v>51</v>
      </c>
      <c r="Q355" s="34">
        <v>1.86</v>
      </c>
      <c r="R355" s="34">
        <v>0</v>
      </c>
      <c r="S355" s="36">
        <f t="shared" si="40"/>
        <v>36.69</v>
      </c>
      <c r="T355" s="37">
        <f t="shared" si="41"/>
        <v>25.325000000000003</v>
      </c>
      <c r="U355" s="38">
        <f t="shared" si="42"/>
        <v>1.2156</v>
      </c>
      <c r="V355" s="9" t="str" cm="1">
        <f t="array" ref="V355">_xlfn.XLOOKUP(HsgLista[[#This Row],[Helyiség kategória kód]], _KatKódok, Hasznos_e)</f>
        <v>Egyéb</v>
      </c>
      <c r="W355" s="55" t="str">
        <f t="shared" si="43"/>
        <v>200-as rúd</v>
      </c>
      <c r="X355" s="103">
        <f t="shared" si="44"/>
        <v>1.5300000000000002</v>
      </c>
      <c r="Y355" s="9" t="str" cm="1">
        <f t="array" ref="Y355">_xlfn.XLOOKUP(_xlfn.SINGLE(Burkolattípus), lábazat!$A$3:$A$17, _xlfn.XLOOKUP(_xlfn.SINGLE(Falburkolattípus), lábazat!$C$1:$U$1, lábazat!$C$3:$U$17))</f>
        <v>KER1</v>
      </c>
      <c r="Z355" s="9"/>
      <c r="AA355" s="20"/>
      <c r="AB355" s="39"/>
      <c r="AE355" s="9"/>
      <c r="AF355" s="9"/>
    </row>
    <row r="356" spans="1:32">
      <c r="A356" s="32" t="str">
        <f>LEFT(ID)</f>
        <v>K</v>
      </c>
      <c r="B356" s="33">
        <f t="shared" si="38"/>
        <v>0</v>
      </c>
      <c r="C356" s="33">
        <f t="shared" si="39"/>
        <v>21</v>
      </c>
      <c r="D356" s="9" t="s">
        <v>363</v>
      </c>
      <c r="E356" s="9" t="s">
        <v>111</v>
      </c>
      <c r="F356" s="9" t="s">
        <v>65</v>
      </c>
      <c r="G356" s="9" t="s">
        <v>66</v>
      </c>
      <c r="H356" s="9" t="s">
        <v>71</v>
      </c>
      <c r="I356" s="9" t="s">
        <v>254</v>
      </c>
      <c r="J356" s="34">
        <v>3.34</v>
      </c>
      <c r="K356" s="35">
        <v>8.5399999999999991</v>
      </c>
      <c r="L356" s="35">
        <v>4.03</v>
      </c>
      <c r="M356" s="35">
        <v>2.5</v>
      </c>
      <c r="N356" s="9" t="s">
        <v>103</v>
      </c>
      <c r="O356" s="9" t="s">
        <v>60</v>
      </c>
      <c r="P356" s="9" t="s">
        <v>105</v>
      </c>
      <c r="Q356" s="34">
        <v>3.45</v>
      </c>
      <c r="R356" s="34">
        <v>0</v>
      </c>
      <c r="S356" s="36">
        <f t="shared" si="40"/>
        <v>17.899999999999999</v>
      </c>
      <c r="T356" s="37">
        <f t="shared" si="41"/>
        <v>8.35</v>
      </c>
      <c r="U356" s="38">
        <f t="shared" si="42"/>
        <v>0.40079999999999999</v>
      </c>
      <c r="V356" s="9" t="str" cm="1">
        <f t="array" ref="V356">_xlfn.XLOOKUP(HsgLista[[#This Row],[Helyiség kategória kód]], _KatKódok, Hasznos_e)</f>
        <v>Egyéb</v>
      </c>
      <c r="W356" s="55" t="str">
        <f t="shared" si="43"/>
        <v>200-as rúd</v>
      </c>
      <c r="X356" s="103">
        <f t="shared" si="44"/>
        <v>1.5300000000000002</v>
      </c>
      <c r="Y356" s="9" t="str" cm="1">
        <f t="array" ref="Y356">_xlfn.XLOOKUP(_xlfn.SINGLE(Burkolattípus), lábazat!$A$3:$A$17, _xlfn.XLOOKUP(_xlfn.SINGLE(Falburkolattípus), lábazat!$C$1:$U$1, lábazat!$C$3:$U$17))</f>
        <v>nincs</v>
      </c>
      <c r="Z356" s="9"/>
      <c r="AA356" s="20"/>
      <c r="AB356" s="39"/>
      <c r="AE356" s="9"/>
      <c r="AF356" s="9"/>
    </row>
    <row r="357" spans="1:32">
      <c r="A357" s="32" t="str">
        <f>LEFT(ID)</f>
        <v>K</v>
      </c>
      <c r="B357" s="33">
        <f t="shared" si="38"/>
        <v>0</v>
      </c>
      <c r="C357" s="33">
        <f t="shared" si="39"/>
        <v>22</v>
      </c>
      <c r="D357" s="9" t="s">
        <v>364</v>
      </c>
      <c r="E357" s="9" t="s">
        <v>102</v>
      </c>
      <c r="F357" s="9" t="s">
        <v>65</v>
      </c>
      <c r="G357" s="9" t="s">
        <v>66</v>
      </c>
      <c r="H357" s="9" t="s">
        <v>71</v>
      </c>
      <c r="I357" s="9" t="s">
        <v>254</v>
      </c>
      <c r="J357" s="34">
        <v>3.34</v>
      </c>
      <c r="K357" s="35">
        <v>8.5399999999999991</v>
      </c>
      <c r="L357" s="35">
        <v>4.03</v>
      </c>
      <c r="M357" s="35">
        <v>2.5</v>
      </c>
      <c r="N357" s="9" t="s">
        <v>103</v>
      </c>
      <c r="O357" s="9" t="s">
        <v>60</v>
      </c>
      <c r="P357" s="9" t="s">
        <v>105</v>
      </c>
      <c r="Q357" s="34">
        <v>3.45</v>
      </c>
      <c r="R357" s="34">
        <v>0</v>
      </c>
      <c r="S357" s="36">
        <f t="shared" si="40"/>
        <v>17.899999999999999</v>
      </c>
      <c r="T357" s="37">
        <f t="shared" si="41"/>
        <v>8.35</v>
      </c>
      <c r="U357" s="38">
        <f t="shared" si="42"/>
        <v>0.40079999999999999</v>
      </c>
      <c r="V357" s="9" t="str" cm="1">
        <f t="array" ref="V357">_xlfn.XLOOKUP(HsgLista[[#This Row],[Helyiség kategória kód]], _KatKódok, Hasznos_e)</f>
        <v>Egyéb</v>
      </c>
      <c r="W357" s="55" t="str">
        <f t="shared" si="43"/>
        <v>200-as rúd</v>
      </c>
      <c r="X357" s="103">
        <f t="shared" si="44"/>
        <v>1.5300000000000002</v>
      </c>
      <c r="Y357" s="9" t="str" cm="1">
        <f t="array" ref="Y357">_xlfn.XLOOKUP(_xlfn.SINGLE(Burkolattípus), lábazat!$A$3:$A$17, _xlfn.XLOOKUP(_xlfn.SINGLE(Falburkolattípus), lábazat!$C$1:$U$1, lábazat!$C$3:$U$17))</f>
        <v>nincs</v>
      </c>
      <c r="Z357" s="9"/>
      <c r="AA357" s="20"/>
      <c r="AB357" s="39"/>
      <c r="AE357" s="9"/>
      <c r="AF357" s="9"/>
    </row>
    <row r="358" spans="1:32">
      <c r="A358" s="32" t="str">
        <f>LEFT(ID)</f>
        <v>K</v>
      </c>
      <c r="B358" s="33">
        <f t="shared" si="38"/>
        <v>0</v>
      </c>
      <c r="C358" s="33">
        <f t="shared" si="39"/>
        <v>23</v>
      </c>
      <c r="D358" s="9" t="s">
        <v>365</v>
      </c>
      <c r="E358" s="9" t="s">
        <v>112</v>
      </c>
      <c r="F358" s="9" t="s">
        <v>65</v>
      </c>
      <c r="G358" s="9" t="s">
        <v>66</v>
      </c>
      <c r="H358" s="9" t="s">
        <v>71</v>
      </c>
      <c r="I358" s="9" t="s">
        <v>254</v>
      </c>
      <c r="J358" s="34">
        <v>0.99</v>
      </c>
      <c r="K358" s="35">
        <v>4</v>
      </c>
      <c r="L358" s="35">
        <v>4.03</v>
      </c>
      <c r="M358" s="35">
        <v>2.5</v>
      </c>
      <c r="N358" s="9" t="s">
        <v>103</v>
      </c>
      <c r="O358" s="9" t="s">
        <v>60</v>
      </c>
      <c r="P358" s="9" t="s">
        <v>105</v>
      </c>
      <c r="Q358" s="34">
        <v>1.59</v>
      </c>
      <c r="R358" s="34">
        <v>0</v>
      </c>
      <c r="S358" s="36">
        <f t="shared" si="40"/>
        <v>8.41</v>
      </c>
      <c r="T358" s="37">
        <f t="shared" si="41"/>
        <v>2.4750000000000001</v>
      </c>
      <c r="U358" s="38">
        <f t="shared" si="42"/>
        <v>0.11879999999999999</v>
      </c>
      <c r="V358" s="9" t="str" cm="1">
        <f t="array" ref="V358">_xlfn.XLOOKUP(HsgLista[[#This Row],[Helyiség kategória kód]], _KatKódok, Hasznos_e)</f>
        <v>Egyéb</v>
      </c>
      <c r="W358" s="55" t="str">
        <f t="shared" si="43"/>
        <v>200-as rúd</v>
      </c>
      <c r="X358" s="103">
        <f t="shared" si="44"/>
        <v>1.5300000000000002</v>
      </c>
      <c r="Y358" s="9" t="str" cm="1">
        <f t="array" ref="Y358">_xlfn.XLOOKUP(_xlfn.SINGLE(Burkolattípus), lábazat!$A$3:$A$17, _xlfn.XLOOKUP(_xlfn.SINGLE(Falburkolattípus), lábazat!$C$1:$U$1, lábazat!$C$3:$U$17))</f>
        <v>nincs</v>
      </c>
      <c r="Z358" s="9"/>
      <c r="AA358" s="20"/>
      <c r="AB358" s="39"/>
      <c r="AE358" s="9"/>
      <c r="AF358" s="9"/>
    </row>
    <row r="359" spans="1:32">
      <c r="A359" s="32" t="str">
        <f>LEFT(ID)</f>
        <v>K</v>
      </c>
      <c r="B359" s="33">
        <f t="shared" si="38"/>
        <v>0</v>
      </c>
      <c r="C359" s="33">
        <f t="shared" si="39"/>
        <v>24</v>
      </c>
      <c r="D359" s="9" t="s">
        <v>366</v>
      </c>
      <c r="E359" s="9" t="s">
        <v>109</v>
      </c>
      <c r="F359" s="9" t="s">
        <v>65</v>
      </c>
      <c r="G359" s="9" t="s">
        <v>66</v>
      </c>
      <c r="H359" s="9" t="s">
        <v>71</v>
      </c>
      <c r="I359" s="9" t="s">
        <v>254</v>
      </c>
      <c r="J359" s="34">
        <v>0.99</v>
      </c>
      <c r="K359" s="35">
        <v>4</v>
      </c>
      <c r="L359" s="35">
        <v>4.03</v>
      </c>
      <c r="M359" s="35">
        <v>2.5</v>
      </c>
      <c r="N359" s="9" t="s">
        <v>103</v>
      </c>
      <c r="O359" s="9" t="s">
        <v>60</v>
      </c>
      <c r="P359" s="9" t="s">
        <v>105</v>
      </c>
      <c r="Q359" s="34">
        <v>1.59</v>
      </c>
      <c r="R359" s="34">
        <v>0</v>
      </c>
      <c r="S359" s="36">
        <f t="shared" si="40"/>
        <v>8.41</v>
      </c>
      <c r="T359" s="37">
        <f t="shared" si="41"/>
        <v>2.4750000000000001</v>
      </c>
      <c r="U359" s="38">
        <f t="shared" si="42"/>
        <v>0.11879999999999999</v>
      </c>
      <c r="V359" s="9" t="str" cm="1">
        <f t="array" ref="V359">_xlfn.XLOOKUP(HsgLista[[#This Row],[Helyiség kategória kód]], _KatKódok, Hasznos_e)</f>
        <v>Egyéb</v>
      </c>
      <c r="W359" s="55" t="str">
        <f t="shared" si="43"/>
        <v>200-as rúd</v>
      </c>
      <c r="X359" s="103">
        <f t="shared" si="44"/>
        <v>1.5300000000000002</v>
      </c>
      <c r="Y359" s="9" t="str" cm="1">
        <f t="array" ref="Y359">_xlfn.XLOOKUP(_xlfn.SINGLE(Burkolattípus), lábazat!$A$3:$A$17, _xlfn.XLOOKUP(_xlfn.SINGLE(Falburkolattípus), lábazat!$C$1:$U$1, lábazat!$C$3:$U$17))</f>
        <v>nincs</v>
      </c>
      <c r="Z359" s="9"/>
      <c r="AA359" s="20"/>
      <c r="AB359" s="39"/>
      <c r="AE359" s="9"/>
      <c r="AF359" s="9"/>
    </row>
    <row r="360" spans="1:32">
      <c r="A360" s="32" t="str">
        <f>LEFT(ID)</f>
        <v>K</v>
      </c>
      <c r="B360" s="33">
        <f t="shared" si="38"/>
        <v>0</v>
      </c>
      <c r="C360" s="33">
        <f t="shared" si="39"/>
        <v>25</v>
      </c>
      <c r="D360" s="9" t="s">
        <v>367</v>
      </c>
      <c r="E360" s="9" t="s">
        <v>81</v>
      </c>
      <c r="F360" s="9" t="s">
        <v>65</v>
      </c>
      <c r="G360" s="9" t="s">
        <v>66</v>
      </c>
      <c r="H360" s="9" t="s">
        <v>67</v>
      </c>
      <c r="I360" s="9" t="s">
        <v>254</v>
      </c>
      <c r="J360" s="34">
        <v>33.229999999999997</v>
      </c>
      <c r="K360" s="35">
        <v>62.2</v>
      </c>
      <c r="L360" s="35">
        <v>4.03</v>
      </c>
      <c r="M360" s="35">
        <v>2.7</v>
      </c>
      <c r="N360" s="9" t="s">
        <v>50</v>
      </c>
      <c r="O360" s="9" t="s">
        <v>141</v>
      </c>
      <c r="P360" s="9" t="s">
        <v>195</v>
      </c>
      <c r="Q360" s="34">
        <v>30.25</v>
      </c>
      <c r="R360" s="34">
        <v>0</v>
      </c>
      <c r="S360" s="36">
        <f t="shared" si="40"/>
        <v>137.69000000000003</v>
      </c>
      <c r="T360" s="37">
        <f t="shared" si="41"/>
        <v>89.721000000000004</v>
      </c>
      <c r="U360" s="38">
        <f t="shared" si="42"/>
        <v>3.9876</v>
      </c>
      <c r="V360" s="9" t="str" cm="1">
        <f t="array" ref="V360">_xlfn.XLOOKUP(HsgLista[[#This Row],[Helyiség kategória kód]], _KatKódok, Hasznos_e)</f>
        <v>Egyéb</v>
      </c>
      <c r="W360" s="55" t="str">
        <f t="shared" si="43"/>
        <v>200-as rúd</v>
      </c>
      <c r="X360" s="103">
        <f t="shared" si="44"/>
        <v>1.33</v>
      </c>
      <c r="Y360" s="9" t="str" cm="1">
        <f t="array" ref="Y360">_xlfn.XLOOKUP(_xlfn.SINGLE(Burkolattípus), lábazat!$A$3:$A$17, _xlfn.XLOOKUP(_xlfn.SINGLE(Falburkolattípus), lábazat!$C$1:$U$1, lábazat!$C$3:$U$17))</f>
        <v>nincs</v>
      </c>
      <c r="Z360" s="9"/>
      <c r="AA360" s="20"/>
      <c r="AB360" s="39"/>
      <c r="AE360" s="9"/>
      <c r="AF360" s="9"/>
    </row>
    <row r="361" spans="1:32">
      <c r="A361" s="32" t="str">
        <f>LEFT(ID)</f>
        <v>K</v>
      </c>
      <c r="B361" s="33">
        <f t="shared" si="38"/>
        <v>1</v>
      </c>
      <c r="C361" s="33">
        <f t="shared" si="39"/>
        <v>8</v>
      </c>
      <c r="D361" s="9" t="s">
        <v>368</v>
      </c>
      <c r="E361" s="9" t="s">
        <v>81</v>
      </c>
      <c r="F361" s="9" t="s">
        <v>65</v>
      </c>
      <c r="G361" s="9" t="s">
        <v>66</v>
      </c>
      <c r="H361" s="9" t="s">
        <v>67</v>
      </c>
      <c r="I361" s="9" t="s">
        <v>254</v>
      </c>
      <c r="J361" s="34">
        <v>47.27</v>
      </c>
      <c r="K361" s="35">
        <v>50.8</v>
      </c>
      <c r="L361" s="35">
        <v>3.01</v>
      </c>
      <c r="M361" s="35">
        <v>2.5</v>
      </c>
      <c r="N361" s="9" t="s">
        <v>22</v>
      </c>
      <c r="O361" s="9" t="s">
        <v>29</v>
      </c>
      <c r="P361" s="9" t="s">
        <v>369</v>
      </c>
      <c r="Q361" s="34">
        <v>23.95</v>
      </c>
      <c r="R361" s="34">
        <v>0</v>
      </c>
      <c r="S361" s="36">
        <f t="shared" si="40"/>
        <v>103.05</v>
      </c>
      <c r="T361" s="37">
        <f t="shared" si="41"/>
        <v>118.17500000000001</v>
      </c>
      <c r="U361" s="38">
        <f t="shared" si="42"/>
        <v>5.6723999999999997</v>
      </c>
      <c r="V361" s="9" t="str" cm="1">
        <f t="array" ref="V361">_xlfn.XLOOKUP(HsgLista[[#This Row],[Helyiség kategória kód]], _KatKódok, Hasznos_e)</f>
        <v>Egyéb</v>
      </c>
      <c r="W361" s="55" t="str">
        <f t="shared" si="43"/>
        <v>100-as rúd</v>
      </c>
      <c r="X361" s="103">
        <f t="shared" si="44"/>
        <v>0.50999999999999979</v>
      </c>
      <c r="Y361" s="9" t="str" cm="1">
        <f t="array" ref="Y361">_xlfn.XLOOKUP(_xlfn.SINGLE(Burkolattípus), lábazat!$A$3:$A$17, _xlfn.XLOOKUP(_xlfn.SINGLE(Falburkolattípus), lábazat!$C$1:$U$1, lábazat!$C$3:$U$17))</f>
        <v>nincs</v>
      </c>
      <c r="Z361" s="9"/>
      <c r="AA361" s="20"/>
      <c r="AB361" s="39"/>
      <c r="AE361" s="9"/>
      <c r="AF361" s="9"/>
    </row>
    <row r="362" spans="1:32">
      <c r="A362" s="32" t="str">
        <f>LEFT(ID)</f>
        <v>K</v>
      </c>
      <c r="B362" s="33">
        <f t="shared" si="38"/>
        <v>1</v>
      </c>
      <c r="C362" s="33">
        <f t="shared" si="39"/>
        <v>12</v>
      </c>
      <c r="D362" s="9" t="s">
        <v>370</v>
      </c>
      <c r="E362" s="9" t="s">
        <v>371</v>
      </c>
      <c r="F362" s="9" t="s">
        <v>65</v>
      </c>
      <c r="G362" s="9" t="s">
        <v>66</v>
      </c>
      <c r="H362" s="9" t="s">
        <v>71</v>
      </c>
      <c r="I362" s="9" t="s">
        <v>254</v>
      </c>
      <c r="J362" s="34">
        <v>3.08</v>
      </c>
      <c r="K362" s="35">
        <v>7.04</v>
      </c>
      <c r="L362" s="35">
        <v>3.01</v>
      </c>
      <c r="M362" s="35">
        <v>2.5</v>
      </c>
      <c r="N362" s="9" t="s">
        <v>103</v>
      </c>
      <c r="O362" s="9" t="s">
        <v>60</v>
      </c>
      <c r="P362" s="9" t="s">
        <v>105</v>
      </c>
      <c r="Q362" s="34">
        <v>2.13</v>
      </c>
      <c r="R362" s="34">
        <v>0</v>
      </c>
      <c r="S362" s="36">
        <f t="shared" si="40"/>
        <v>15.470000000000002</v>
      </c>
      <c r="T362" s="37">
        <f t="shared" si="41"/>
        <v>7.7</v>
      </c>
      <c r="U362" s="38">
        <f t="shared" si="42"/>
        <v>0.36959999999999998</v>
      </c>
      <c r="V362" s="9" t="str" cm="1">
        <f t="array" ref="V362">_xlfn.XLOOKUP(HsgLista[[#This Row],[Helyiség kategória kód]], _KatKódok, Hasznos_e)</f>
        <v>Egyéb</v>
      </c>
      <c r="W362" s="55" t="str">
        <f t="shared" si="43"/>
        <v>100-as rúd</v>
      </c>
      <c r="X362" s="103">
        <f t="shared" si="44"/>
        <v>0.50999999999999979</v>
      </c>
      <c r="Y362" s="9" t="str" cm="1">
        <f t="array" ref="Y362">_xlfn.XLOOKUP(_xlfn.SINGLE(Burkolattípus), lábazat!$A$3:$A$17, _xlfn.XLOOKUP(_xlfn.SINGLE(Falburkolattípus), lábazat!$C$1:$U$1, lábazat!$C$3:$U$17))</f>
        <v>nincs</v>
      </c>
      <c r="Z362" s="9"/>
      <c r="AA362" s="20"/>
      <c r="AB362" s="39"/>
      <c r="AE362" s="9"/>
      <c r="AF362" s="9"/>
    </row>
    <row r="363" spans="1:32">
      <c r="A363" s="32" t="str">
        <f>LEFT(ID)</f>
        <v>K</v>
      </c>
      <c r="B363" s="33">
        <f t="shared" si="38"/>
        <v>1</v>
      </c>
      <c r="C363" s="33">
        <f t="shared" si="39"/>
        <v>13</v>
      </c>
      <c r="D363" s="9" t="s">
        <v>372</v>
      </c>
      <c r="E363" s="9" t="s">
        <v>102</v>
      </c>
      <c r="F363" s="9" t="s">
        <v>65</v>
      </c>
      <c r="G363" s="9" t="s">
        <v>66</v>
      </c>
      <c r="H363" s="9" t="s">
        <v>71</v>
      </c>
      <c r="I363" s="9" t="s">
        <v>254</v>
      </c>
      <c r="J363" s="34">
        <v>3.03</v>
      </c>
      <c r="K363" s="35">
        <v>7.03</v>
      </c>
      <c r="L363" s="35">
        <v>3.01</v>
      </c>
      <c r="M363" s="35">
        <v>2.5</v>
      </c>
      <c r="N363" s="9" t="s">
        <v>103</v>
      </c>
      <c r="O363" s="9" t="s">
        <v>60</v>
      </c>
      <c r="P363" s="9" t="s">
        <v>105</v>
      </c>
      <c r="Q363" s="34">
        <v>3.72</v>
      </c>
      <c r="R363" s="34">
        <v>0</v>
      </c>
      <c r="S363" s="36">
        <f t="shared" si="40"/>
        <v>13.854999999999999</v>
      </c>
      <c r="T363" s="37">
        <f t="shared" si="41"/>
        <v>7.5749999999999993</v>
      </c>
      <c r="U363" s="38">
        <f t="shared" si="42"/>
        <v>0.36359999999999998</v>
      </c>
      <c r="V363" s="9" t="str" cm="1">
        <f t="array" ref="V363">_xlfn.XLOOKUP(HsgLista[[#This Row],[Helyiség kategória kód]], _KatKódok, Hasznos_e)</f>
        <v>Egyéb</v>
      </c>
      <c r="W363" s="55" t="str">
        <f t="shared" si="43"/>
        <v>100-as rúd</v>
      </c>
      <c r="X363" s="103">
        <f t="shared" si="44"/>
        <v>0.50999999999999979</v>
      </c>
      <c r="Y363" s="9" t="str" cm="1">
        <f t="array" ref="Y363">_xlfn.XLOOKUP(_xlfn.SINGLE(Burkolattípus), lábazat!$A$3:$A$17, _xlfn.XLOOKUP(_xlfn.SINGLE(Falburkolattípus), lábazat!$C$1:$U$1, lábazat!$C$3:$U$17))</f>
        <v>nincs</v>
      </c>
      <c r="Z363" s="9"/>
      <c r="AA363" s="20"/>
      <c r="AB363" s="39"/>
      <c r="AE363" s="9"/>
      <c r="AF363" s="9"/>
    </row>
    <row r="364" spans="1:32">
      <c r="A364" s="32" t="str">
        <f>LEFT(ID)</f>
        <v>K</v>
      </c>
      <c r="B364" s="33">
        <f t="shared" si="38"/>
        <v>1</v>
      </c>
      <c r="C364" s="33">
        <f t="shared" si="39"/>
        <v>14</v>
      </c>
      <c r="D364" s="9" t="s">
        <v>373</v>
      </c>
      <c r="E364" s="9" t="s">
        <v>109</v>
      </c>
      <c r="F364" s="9" t="s">
        <v>65</v>
      </c>
      <c r="G364" s="9" t="s">
        <v>66</v>
      </c>
      <c r="H364" s="9" t="s">
        <v>71</v>
      </c>
      <c r="I364" s="9" t="s">
        <v>254</v>
      </c>
      <c r="J364" s="34">
        <v>5.04</v>
      </c>
      <c r="K364" s="35">
        <v>10.81</v>
      </c>
      <c r="L364" s="35">
        <v>3.01</v>
      </c>
      <c r="M364" s="35">
        <v>2.5</v>
      </c>
      <c r="N364" s="9" t="s">
        <v>103</v>
      </c>
      <c r="O364" s="9" t="s">
        <v>60</v>
      </c>
      <c r="P364" s="9" t="s">
        <v>105</v>
      </c>
      <c r="Q364" s="34">
        <v>5.05</v>
      </c>
      <c r="R364" s="34">
        <v>0</v>
      </c>
      <c r="S364" s="36">
        <f t="shared" si="40"/>
        <v>21.975000000000001</v>
      </c>
      <c r="T364" s="37">
        <f t="shared" si="41"/>
        <v>12.6</v>
      </c>
      <c r="U364" s="38">
        <f t="shared" si="42"/>
        <v>0.6048</v>
      </c>
      <c r="V364" s="9" t="str" cm="1">
        <f t="array" ref="V364">_xlfn.XLOOKUP(HsgLista[[#This Row],[Helyiség kategória kód]], _KatKódok, Hasznos_e)</f>
        <v>Egyéb</v>
      </c>
      <c r="W364" s="55" t="str">
        <f t="shared" si="43"/>
        <v>100-as rúd</v>
      </c>
      <c r="X364" s="103">
        <f t="shared" si="44"/>
        <v>0.50999999999999979</v>
      </c>
      <c r="Y364" s="9" t="str" cm="1">
        <f t="array" ref="Y364">_xlfn.XLOOKUP(_xlfn.SINGLE(Burkolattípus), lábazat!$A$3:$A$17, _xlfn.XLOOKUP(_xlfn.SINGLE(Falburkolattípus), lábazat!$C$1:$U$1, lábazat!$C$3:$U$17))</f>
        <v>nincs</v>
      </c>
      <c r="Z364" s="9"/>
      <c r="AA364" s="20"/>
      <c r="AB364" s="39"/>
      <c r="AE364" s="9"/>
      <c r="AF364" s="9"/>
    </row>
    <row r="365" spans="1:32">
      <c r="A365" s="32" t="str">
        <f>LEFT(ID)</f>
        <v>K</v>
      </c>
      <c r="B365" s="33">
        <f t="shared" si="38"/>
        <v>1</v>
      </c>
      <c r="C365" s="33">
        <f t="shared" si="39"/>
        <v>15</v>
      </c>
      <c r="D365" s="9" t="s">
        <v>374</v>
      </c>
      <c r="E365" s="9" t="s">
        <v>111</v>
      </c>
      <c r="F365" s="9" t="s">
        <v>65</v>
      </c>
      <c r="G365" s="9" t="s">
        <v>66</v>
      </c>
      <c r="H365" s="9" t="s">
        <v>71</v>
      </c>
      <c r="I365" s="9" t="s">
        <v>254</v>
      </c>
      <c r="J365" s="34">
        <v>2.98</v>
      </c>
      <c r="K365" s="35">
        <v>6.99</v>
      </c>
      <c r="L365" s="35">
        <v>3.01</v>
      </c>
      <c r="M365" s="35">
        <v>2.5</v>
      </c>
      <c r="N365" s="9" t="s">
        <v>103</v>
      </c>
      <c r="O365" s="9" t="s">
        <v>60</v>
      </c>
      <c r="P365" s="9" t="s">
        <v>105</v>
      </c>
      <c r="Q365" s="34">
        <v>3.72</v>
      </c>
      <c r="R365" s="34">
        <v>0</v>
      </c>
      <c r="S365" s="36">
        <f t="shared" si="40"/>
        <v>13.755000000000001</v>
      </c>
      <c r="T365" s="37">
        <f t="shared" si="41"/>
        <v>7.45</v>
      </c>
      <c r="U365" s="38">
        <f t="shared" si="42"/>
        <v>0.35759999999999997</v>
      </c>
      <c r="V365" s="9" t="str" cm="1">
        <f t="array" ref="V365">_xlfn.XLOOKUP(HsgLista[[#This Row],[Helyiség kategória kód]], _KatKódok, Hasznos_e)</f>
        <v>Egyéb</v>
      </c>
      <c r="W365" s="55" t="str">
        <f t="shared" si="43"/>
        <v>100-as rúd</v>
      </c>
      <c r="X365" s="103">
        <f t="shared" si="44"/>
        <v>0.50999999999999979</v>
      </c>
      <c r="Y365" s="9" t="str" cm="1">
        <f t="array" ref="Y365">_xlfn.XLOOKUP(_xlfn.SINGLE(Burkolattípus), lábazat!$A$3:$A$17, _xlfn.XLOOKUP(_xlfn.SINGLE(Falburkolattípus), lábazat!$C$1:$U$1, lábazat!$C$3:$U$17))</f>
        <v>nincs</v>
      </c>
      <c r="Z365" s="9"/>
      <c r="AA365" s="20"/>
      <c r="AB365" s="39"/>
      <c r="AE365" s="9"/>
      <c r="AF365" s="9"/>
    </row>
    <row r="366" spans="1:32">
      <c r="A366" s="32" t="str">
        <f>LEFT(ID)</f>
        <v>K</v>
      </c>
      <c r="B366" s="33">
        <f t="shared" si="38"/>
        <v>1</v>
      </c>
      <c r="C366" s="33">
        <f t="shared" si="39"/>
        <v>16</v>
      </c>
      <c r="D366" s="9" t="s">
        <v>375</v>
      </c>
      <c r="E366" s="9" t="s">
        <v>112</v>
      </c>
      <c r="F366" s="9" t="s">
        <v>65</v>
      </c>
      <c r="G366" s="9" t="s">
        <v>66</v>
      </c>
      <c r="H366" s="9" t="s">
        <v>71</v>
      </c>
      <c r="I366" s="9" t="s">
        <v>254</v>
      </c>
      <c r="J366" s="34">
        <v>3.89</v>
      </c>
      <c r="K366" s="35">
        <v>9.64</v>
      </c>
      <c r="L366" s="35">
        <v>3.01</v>
      </c>
      <c r="M366" s="35">
        <v>2.5</v>
      </c>
      <c r="N366" s="9" t="s">
        <v>103</v>
      </c>
      <c r="O366" s="9" t="s">
        <v>60</v>
      </c>
      <c r="P366" s="9" t="s">
        <v>105</v>
      </c>
      <c r="Q366" s="34">
        <v>8.23</v>
      </c>
      <c r="R366" s="34">
        <v>0</v>
      </c>
      <c r="S366" s="36">
        <f t="shared" si="40"/>
        <v>15.870000000000001</v>
      </c>
      <c r="T366" s="37">
        <f t="shared" si="41"/>
        <v>9.7249999999999996</v>
      </c>
      <c r="U366" s="38">
        <f t="shared" si="42"/>
        <v>0.46679999999999999</v>
      </c>
      <c r="V366" s="9" t="str" cm="1">
        <f t="array" ref="V366">_xlfn.XLOOKUP(HsgLista[[#This Row],[Helyiség kategória kód]], _KatKódok, Hasznos_e)</f>
        <v>Egyéb</v>
      </c>
      <c r="W366" s="55" t="str">
        <f t="shared" si="43"/>
        <v>100-as rúd</v>
      </c>
      <c r="X366" s="103">
        <f t="shared" si="44"/>
        <v>0.50999999999999979</v>
      </c>
      <c r="Y366" s="9" t="str" cm="1">
        <f t="array" ref="Y366">_xlfn.XLOOKUP(_xlfn.SINGLE(Burkolattípus), lábazat!$A$3:$A$17, _xlfn.XLOOKUP(_xlfn.SINGLE(Falburkolattípus), lábazat!$C$1:$U$1, lábazat!$C$3:$U$17))</f>
        <v>nincs</v>
      </c>
      <c r="Z366" s="9"/>
      <c r="AA366" s="20"/>
      <c r="AB366" s="39"/>
      <c r="AE366" s="9"/>
      <c r="AF366" s="9"/>
    </row>
    <row r="367" spans="1:32">
      <c r="A367" s="32" t="str">
        <f>LEFT(ID)</f>
        <v>K</v>
      </c>
      <c r="B367" s="33">
        <f t="shared" si="38"/>
        <v>1</v>
      </c>
      <c r="C367" s="33">
        <f t="shared" si="39"/>
        <v>17</v>
      </c>
      <c r="D367" s="9" t="s">
        <v>376</v>
      </c>
      <c r="E367" s="9" t="s">
        <v>109</v>
      </c>
      <c r="F367" s="9" t="s">
        <v>65</v>
      </c>
      <c r="G367" s="9" t="s">
        <v>66</v>
      </c>
      <c r="H367" s="9" t="s">
        <v>71</v>
      </c>
      <c r="I367" s="9" t="s">
        <v>254</v>
      </c>
      <c r="J367" s="34">
        <v>0.95</v>
      </c>
      <c r="K367" s="35">
        <v>3.92</v>
      </c>
      <c r="L367" s="35">
        <v>3.01</v>
      </c>
      <c r="M367" s="35">
        <v>2.5</v>
      </c>
      <c r="N367" s="9" t="s">
        <v>103</v>
      </c>
      <c r="O367" s="9" t="s">
        <v>60</v>
      </c>
      <c r="P367" s="9" t="s">
        <v>105</v>
      </c>
      <c r="Q367" s="34">
        <v>1.59</v>
      </c>
      <c r="R367" s="34">
        <v>0</v>
      </c>
      <c r="S367" s="36">
        <f t="shared" si="40"/>
        <v>8.2100000000000009</v>
      </c>
      <c r="T367" s="37">
        <f t="shared" si="41"/>
        <v>2.375</v>
      </c>
      <c r="U367" s="38">
        <f t="shared" si="42"/>
        <v>0.11399999999999999</v>
      </c>
      <c r="V367" s="9" t="str" cm="1">
        <f t="array" ref="V367">_xlfn.XLOOKUP(HsgLista[[#This Row],[Helyiség kategória kód]], _KatKódok, Hasznos_e)</f>
        <v>Egyéb</v>
      </c>
      <c r="W367" s="55" t="str">
        <f t="shared" si="43"/>
        <v>100-as rúd</v>
      </c>
      <c r="X367" s="103">
        <f t="shared" si="44"/>
        <v>0.50999999999999979</v>
      </c>
      <c r="Y367" s="9" t="str" cm="1">
        <f t="array" ref="Y367">_xlfn.XLOOKUP(_xlfn.SINGLE(Burkolattípus), lábazat!$A$3:$A$17, _xlfn.XLOOKUP(_xlfn.SINGLE(Falburkolattípus), lábazat!$C$1:$U$1, lábazat!$C$3:$U$17))</f>
        <v>nincs</v>
      </c>
      <c r="Z367" s="9"/>
      <c r="AA367" s="20"/>
      <c r="AB367" s="39"/>
      <c r="AE367" s="9"/>
      <c r="AF367" s="9"/>
    </row>
    <row r="368" spans="1:32">
      <c r="A368" s="32" t="str">
        <f>LEFT(ID)</f>
        <v>K</v>
      </c>
      <c r="B368" s="33">
        <f t="shared" si="38"/>
        <v>1</v>
      </c>
      <c r="C368" s="33">
        <f t="shared" si="39"/>
        <v>18</v>
      </c>
      <c r="D368" s="9" t="s">
        <v>377</v>
      </c>
      <c r="E368" s="9" t="s">
        <v>109</v>
      </c>
      <c r="F368" s="9" t="s">
        <v>65</v>
      </c>
      <c r="G368" s="9" t="s">
        <v>66</v>
      </c>
      <c r="H368" s="9" t="s">
        <v>71</v>
      </c>
      <c r="I368" s="9" t="s">
        <v>254</v>
      </c>
      <c r="J368" s="34">
        <v>0.95</v>
      </c>
      <c r="K368" s="35">
        <v>3.92</v>
      </c>
      <c r="L368" s="35">
        <v>3.01</v>
      </c>
      <c r="M368" s="35">
        <v>2.5</v>
      </c>
      <c r="N368" s="9" t="s">
        <v>103</v>
      </c>
      <c r="O368" s="9" t="s">
        <v>60</v>
      </c>
      <c r="P368" s="9" t="s">
        <v>105</v>
      </c>
      <c r="Q368" s="34">
        <v>1.59</v>
      </c>
      <c r="R368" s="34">
        <v>0</v>
      </c>
      <c r="S368" s="36">
        <f t="shared" si="40"/>
        <v>8.2100000000000009</v>
      </c>
      <c r="T368" s="37">
        <f t="shared" si="41"/>
        <v>2.375</v>
      </c>
      <c r="U368" s="38">
        <f t="shared" si="42"/>
        <v>0.11399999999999999</v>
      </c>
      <c r="V368" s="9" t="str" cm="1">
        <f t="array" ref="V368">_xlfn.XLOOKUP(HsgLista[[#This Row],[Helyiség kategória kód]], _KatKódok, Hasznos_e)</f>
        <v>Egyéb</v>
      </c>
      <c r="W368" s="55" t="str">
        <f t="shared" si="43"/>
        <v>100-as rúd</v>
      </c>
      <c r="X368" s="103">
        <f t="shared" si="44"/>
        <v>0.50999999999999979</v>
      </c>
      <c r="Y368" s="9" t="str" cm="1">
        <f t="array" ref="Y368">_xlfn.XLOOKUP(_xlfn.SINGLE(Burkolattípus), lábazat!$A$3:$A$17, _xlfn.XLOOKUP(_xlfn.SINGLE(Falburkolattípus), lábazat!$C$1:$U$1, lábazat!$C$3:$U$17))</f>
        <v>nincs</v>
      </c>
      <c r="Z368" s="9"/>
      <c r="AA368" s="20"/>
      <c r="AB368" s="39"/>
      <c r="AE368" s="9"/>
      <c r="AF368" s="9"/>
    </row>
    <row r="369" spans="1:32">
      <c r="A369" s="32" t="str">
        <f>LEFT(ID)</f>
        <v>K</v>
      </c>
      <c r="B369" s="33">
        <f t="shared" si="38"/>
        <v>1</v>
      </c>
      <c r="C369" s="33">
        <f t="shared" si="39"/>
        <v>19</v>
      </c>
      <c r="D369" s="9" t="s">
        <v>378</v>
      </c>
      <c r="E369" s="9" t="s">
        <v>112</v>
      </c>
      <c r="F369" s="9" t="s">
        <v>65</v>
      </c>
      <c r="G369" s="9" t="s">
        <v>66</v>
      </c>
      <c r="H369" s="9" t="s">
        <v>71</v>
      </c>
      <c r="I369" s="9" t="s">
        <v>254</v>
      </c>
      <c r="J369" s="34">
        <v>0.95</v>
      </c>
      <c r="K369" s="35">
        <v>3.92</v>
      </c>
      <c r="L369" s="35">
        <v>3.01</v>
      </c>
      <c r="M369" s="35">
        <v>2.5</v>
      </c>
      <c r="N369" s="9" t="s">
        <v>103</v>
      </c>
      <c r="O369" s="9" t="s">
        <v>60</v>
      </c>
      <c r="P369" s="9" t="s">
        <v>105</v>
      </c>
      <c r="Q369" s="34">
        <v>1.59</v>
      </c>
      <c r="R369" s="34">
        <v>0</v>
      </c>
      <c r="S369" s="36">
        <f t="shared" si="40"/>
        <v>8.2100000000000009</v>
      </c>
      <c r="T369" s="37">
        <f t="shared" si="41"/>
        <v>2.375</v>
      </c>
      <c r="U369" s="38">
        <f t="shared" si="42"/>
        <v>0.11399999999999999</v>
      </c>
      <c r="V369" s="9" t="str" cm="1">
        <f t="array" ref="V369">_xlfn.XLOOKUP(HsgLista[[#This Row],[Helyiség kategória kód]], _KatKódok, Hasznos_e)</f>
        <v>Egyéb</v>
      </c>
      <c r="W369" s="55" t="str">
        <f t="shared" si="43"/>
        <v>100-as rúd</v>
      </c>
      <c r="X369" s="103">
        <f t="shared" si="44"/>
        <v>0.50999999999999979</v>
      </c>
      <c r="Y369" s="9" t="str" cm="1">
        <f t="array" ref="Y369">_xlfn.XLOOKUP(_xlfn.SINGLE(Burkolattípus), lábazat!$A$3:$A$17, _xlfn.XLOOKUP(_xlfn.SINGLE(Falburkolattípus), lábazat!$C$1:$U$1, lábazat!$C$3:$U$17))</f>
        <v>nincs</v>
      </c>
      <c r="Z369" s="9"/>
      <c r="AA369" s="20"/>
      <c r="AB369" s="39"/>
      <c r="AE369" s="9"/>
      <c r="AF369" s="9"/>
    </row>
    <row r="370" spans="1:32">
      <c r="A370" s="32" t="str">
        <f>LEFT(ID)</f>
        <v>K</v>
      </c>
      <c r="B370" s="33">
        <f t="shared" si="38"/>
        <v>1</v>
      </c>
      <c r="C370" s="33">
        <f t="shared" si="39"/>
        <v>20</v>
      </c>
      <c r="D370" s="9" t="s">
        <v>379</v>
      </c>
      <c r="E370" s="9" t="s">
        <v>112</v>
      </c>
      <c r="F370" s="9" t="s">
        <v>65</v>
      </c>
      <c r="G370" s="9" t="s">
        <v>66</v>
      </c>
      <c r="H370" s="9" t="s">
        <v>71</v>
      </c>
      <c r="I370" s="9" t="s">
        <v>254</v>
      </c>
      <c r="J370" s="34">
        <v>0.95</v>
      </c>
      <c r="K370" s="35">
        <v>3.92</v>
      </c>
      <c r="L370" s="35">
        <v>3.01</v>
      </c>
      <c r="M370" s="35">
        <v>2.5</v>
      </c>
      <c r="N370" s="9" t="s">
        <v>103</v>
      </c>
      <c r="O370" s="9" t="s">
        <v>60</v>
      </c>
      <c r="P370" s="9" t="s">
        <v>105</v>
      </c>
      <c r="Q370" s="34">
        <v>1.59</v>
      </c>
      <c r="R370" s="34">
        <v>0</v>
      </c>
      <c r="S370" s="36">
        <f t="shared" si="40"/>
        <v>8.2100000000000009</v>
      </c>
      <c r="T370" s="37">
        <f t="shared" si="41"/>
        <v>2.375</v>
      </c>
      <c r="U370" s="38">
        <f t="shared" si="42"/>
        <v>0.11399999999999999</v>
      </c>
      <c r="V370" s="9" t="str" cm="1">
        <f t="array" ref="V370">_xlfn.XLOOKUP(HsgLista[[#This Row],[Helyiség kategória kód]], _KatKódok, Hasznos_e)</f>
        <v>Egyéb</v>
      </c>
      <c r="W370" s="55" t="str">
        <f t="shared" si="43"/>
        <v>100-as rúd</v>
      </c>
      <c r="X370" s="103">
        <f t="shared" si="44"/>
        <v>0.50999999999999979</v>
      </c>
      <c r="Y370" s="9" t="str" cm="1">
        <f t="array" ref="Y370">_xlfn.XLOOKUP(_xlfn.SINGLE(Burkolattípus), lábazat!$A$3:$A$17, _xlfn.XLOOKUP(_xlfn.SINGLE(Falburkolattípus), lábazat!$C$1:$U$1, lábazat!$C$3:$U$17))</f>
        <v>nincs</v>
      </c>
      <c r="Z370" s="9"/>
      <c r="AA370" s="20"/>
      <c r="AB370" s="39"/>
      <c r="AE370" s="9"/>
      <c r="AF370" s="9"/>
    </row>
    <row r="371" spans="1:32">
      <c r="A371" s="32" t="str">
        <f>LEFT(ID)</f>
        <v>K</v>
      </c>
      <c r="B371" s="33">
        <f t="shared" si="38"/>
        <v>1</v>
      </c>
      <c r="C371" s="33">
        <f t="shared" si="39"/>
        <v>21</v>
      </c>
      <c r="D371" s="9" t="s">
        <v>380</v>
      </c>
      <c r="E371" s="9" t="s">
        <v>112</v>
      </c>
      <c r="F371" s="9" t="s">
        <v>65</v>
      </c>
      <c r="G371" s="9" t="s">
        <v>66</v>
      </c>
      <c r="H371" s="9" t="s">
        <v>71</v>
      </c>
      <c r="I371" s="9" t="s">
        <v>254</v>
      </c>
      <c r="J371" s="34">
        <v>1</v>
      </c>
      <c r="K371" s="35">
        <v>4.0199999999999996</v>
      </c>
      <c r="L371" s="35">
        <v>3.01</v>
      </c>
      <c r="M371" s="35">
        <v>2.5</v>
      </c>
      <c r="N371" s="9" t="s">
        <v>103</v>
      </c>
      <c r="O371" s="9" t="s">
        <v>60</v>
      </c>
      <c r="P371" s="9" t="s">
        <v>105</v>
      </c>
      <c r="Q371" s="34">
        <v>1.59</v>
      </c>
      <c r="R371" s="34">
        <v>0</v>
      </c>
      <c r="S371" s="36">
        <f t="shared" si="40"/>
        <v>8.4599999999999991</v>
      </c>
      <c r="T371" s="37">
        <f t="shared" si="41"/>
        <v>2.5</v>
      </c>
      <c r="U371" s="38">
        <f t="shared" si="42"/>
        <v>0.12</v>
      </c>
      <c r="V371" s="9" t="str" cm="1">
        <f t="array" ref="V371">_xlfn.XLOOKUP(HsgLista[[#This Row],[Helyiség kategória kód]], _KatKódok, Hasznos_e)</f>
        <v>Egyéb</v>
      </c>
      <c r="W371" s="55" t="str">
        <f t="shared" si="43"/>
        <v>100-as rúd</v>
      </c>
      <c r="X371" s="103">
        <f t="shared" si="44"/>
        <v>0.50999999999999979</v>
      </c>
      <c r="Y371" s="9" t="str" cm="1">
        <f t="array" ref="Y371">_xlfn.XLOOKUP(_xlfn.SINGLE(Burkolattípus), lábazat!$A$3:$A$17, _xlfn.XLOOKUP(_xlfn.SINGLE(Falburkolattípus), lábazat!$C$1:$U$1, lábazat!$C$3:$U$17))</f>
        <v>nincs</v>
      </c>
      <c r="Z371" s="9"/>
      <c r="AA371" s="20"/>
      <c r="AB371" s="39"/>
      <c r="AE371" s="9"/>
      <c r="AF371" s="9"/>
    </row>
    <row r="372" spans="1:32">
      <c r="A372" s="32" t="str">
        <f>LEFT(ID)</f>
        <v>K</v>
      </c>
      <c r="B372" s="33">
        <f t="shared" si="38"/>
        <v>1</v>
      </c>
      <c r="C372" s="33">
        <f t="shared" si="39"/>
        <v>22</v>
      </c>
      <c r="D372" s="9" t="s">
        <v>381</v>
      </c>
      <c r="E372" s="9" t="s">
        <v>112</v>
      </c>
      <c r="F372" s="9" t="s">
        <v>65</v>
      </c>
      <c r="G372" s="9" t="s">
        <v>66</v>
      </c>
      <c r="H372" s="9" t="s">
        <v>71</v>
      </c>
      <c r="I372" s="9" t="s">
        <v>254</v>
      </c>
      <c r="J372" s="34">
        <v>0.95</v>
      </c>
      <c r="K372" s="35">
        <v>3.92</v>
      </c>
      <c r="L372" s="35">
        <v>3.01</v>
      </c>
      <c r="M372" s="35">
        <v>2.5</v>
      </c>
      <c r="N372" s="9" t="s">
        <v>103</v>
      </c>
      <c r="O372" s="9" t="s">
        <v>60</v>
      </c>
      <c r="P372" s="9" t="s">
        <v>105</v>
      </c>
      <c r="Q372" s="34">
        <v>1.59</v>
      </c>
      <c r="R372" s="34">
        <v>0</v>
      </c>
      <c r="S372" s="36">
        <f t="shared" si="40"/>
        <v>8.2100000000000009</v>
      </c>
      <c r="T372" s="37">
        <f t="shared" si="41"/>
        <v>2.375</v>
      </c>
      <c r="U372" s="38">
        <f t="shared" si="42"/>
        <v>0.11399999999999999</v>
      </c>
      <c r="V372" s="9" t="str" cm="1">
        <f t="array" ref="V372">_xlfn.XLOOKUP(HsgLista[[#This Row],[Helyiség kategória kód]], _KatKódok, Hasznos_e)</f>
        <v>Egyéb</v>
      </c>
      <c r="W372" s="55" t="str">
        <f t="shared" si="43"/>
        <v>100-as rúd</v>
      </c>
      <c r="X372" s="103">
        <f t="shared" si="44"/>
        <v>0.50999999999999979</v>
      </c>
      <c r="Y372" s="9" t="str" cm="1">
        <f t="array" ref="Y372">_xlfn.XLOOKUP(_xlfn.SINGLE(Burkolattípus), lábazat!$A$3:$A$17, _xlfn.XLOOKUP(_xlfn.SINGLE(Falburkolattípus), lábazat!$C$1:$U$1, lábazat!$C$3:$U$17))</f>
        <v>nincs</v>
      </c>
      <c r="Z372" s="9"/>
      <c r="AA372" s="20"/>
      <c r="AB372" s="39"/>
      <c r="AE372" s="9"/>
      <c r="AF372" s="9"/>
    </row>
    <row r="373" spans="1:32">
      <c r="A373" s="32" t="str">
        <f>LEFT(ID)</f>
        <v>K</v>
      </c>
      <c r="B373" s="33">
        <f t="shared" si="38"/>
        <v>2</v>
      </c>
      <c r="C373" s="33">
        <f t="shared" si="39"/>
        <v>4</v>
      </c>
      <c r="D373" s="9" t="s">
        <v>382</v>
      </c>
      <c r="E373" s="9" t="s">
        <v>81</v>
      </c>
      <c r="F373" s="9" t="s">
        <v>65</v>
      </c>
      <c r="G373" s="9" t="s">
        <v>66</v>
      </c>
      <c r="H373" s="9" t="s">
        <v>67</v>
      </c>
      <c r="I373" s="9" t="s">
        <v>254</v>
      </c>
      <c r="J373" s="34">
        <v>47.27</v>
      </c>
      <c r="K373" s="35">
        <v>50.8</v>
      </c>
      <c r="L373" s="35">
        <v>3.03</v>
      </c>
      <c r="M373" s="35">
        <v>2.5</v>
      </c>
      <c r="N373" s="9" t="s">
        <v>22</v>
      </c>
      <c r="O373" s="9" t="s">
        <v>29</v>
      </c>
      <c r="P373" s="9" t="s">
        <v>195</v>
      </c>
      <c r="Q373" s="34">
        <v>23.95</v>
      </c>
      <c r="R373" s="34">
        <v>0</v>
      </c>
      <c r="S373" s="36">
        <f t="shared" si="40"/>
        <v>103.05</v>
      </c>
      <c r="T373" s="37">
        <f t="shared" si="41"/>
        <v>118.17500000000001</v>
      </c>
      <c r="U373" s="38">
        <f t="shared" si="42"/>
        <v>5.6723999999999997</v>
      </c>
      <c r="V373" s="9" t="str" cm="1">
        <f t="array" ref="V373">_xlfn.XLOOKUP(HsgLista[[#This Row],[Helyiség kategória kód]], _KatKódok, Hasznos_e)</f>
        <v>Egyéb</v>
      </c>
      <c r="W373" s="55" t="str">
        <f t="shared" si="43"/>
        <v>100-as rúd</v>
      </c>
      <c r="X373" s="103">
        <f t="shared" si="44"/>
        <v>0.5299999999999998</v>
      </c>
      <c r="Y373" s="9" t="str" cm="1">
        <f t="array" ref="Y373">_xlfn.XLOOKUP(_xlfn.SINGLE(Burkolattípus), lábazat!$A$3:$A$17, _xlfn.XLOOKUP(_xlfn.SINGLE(Falburkolattípus), lábazat!$C$1:$U$1, lábazat!$C$3:$U$17))</f>
        <v>nincs</v>
      </c>
      <c r="Z373" s="9"/>
      <c r="AA373" s="20"/>
      <c r="AB373" s="39"/>
      <c r="AE373" s="9"/>
      <c r="AF373" s="9"/>
    </row>
    <row r="374" spans="1:32">
      <c r="A374" s="32" t="str">
        <f>LEFT(ID)</f>
        <v>K</v>
      </c>
      <c r="B374" s="33">
        <f t="shared" si="38"/>
        <v>2</v>
      </c>
      <c r="C374" s="33">
        <f t="shared" si="39"/>
        <v>9</v>
      </c>
      <c r="D374" s="9" t="s">
        <v>383</v>
      </c>
      <c r="E374" s="9" t="s">
        <v>371</v>
      </c>
      <c r="F374" s="9" t="s">
        <v>65</v>
      </c>
      <c r="G374" s="9" t="s">
        <v>66</v>
      </c>
      <c r="H374" s="9" t="s">
        <v>71</v>
      </c>
      <c r="I374" s="9" t="s">
        <v>254</v>
      </c>
      <c r="J374" s="34">
        <v>3.08</v>
      </c>
      <c r="K374" s="35">
        <v>7.04</v>
      </c>
      <c r="L374" s="35">
        <v>3.03</v>
      </c>
      <c r="M374" s="35">
        <v>2.5</v>
      </c>
      <c r="N374" s="9" t="s">
        <v>103</v>
      </c>
      <c r="O374" s="9" t="s">
        <v>60</v>
      </c>
      <c r="P374" s="9" t="s">
        <v>105</v>
      </c>
      <c r="Q374" s="34">
        <v>2.13</v>
      </c>
      <c r="R374" s="34">
        <v>0</v>
      </c>
      <c r="S374" s="36">
        <f t="shared" si="40"/>
        <v>15.470000000000002</v>
      </c>
      <c r="T374" s="37">
        <f t="shared" si="41"/>
        <v>7.7</v>
      </c>
      <c r="U374" s="38">
        <f t="shared" si="42"/>
        <v>0.36959999999999998</v>
      </c>
      <c r="V374" s="9" t="str" cm="1">
        <f t="array" ref="V374">_xlfn.XLOOKUP(HsgLista[[#This Row],[Helyiség kategória kód]], _KatKódok, Hasznos_e)</f>
        <v>Egyéb</v>
      </c>
      <c r="W374" s="55" t="str">
        <f t="shared" si="43"/>
        <v>100-as rúd</v>
      </c>
      <c r="X374" s="103">
        <f t="shared" si="44"/>
        <v>0.5299999999999998</v>
      </c>
      <c r="Y374" s="9" t="str" cm="1">
        <f t="array" ref="Y374">_xlfn.XLOOKUP(_xlfn.SINGLE(Burkolattípus), lábazat!$A$3:$A$17, _xlfn.XLOOKUP(_xlfn.SINGLE(Falburkolattípus), lábazat!$C$1:$U$1, lábazat!$C$3:$U$17))</f>
        <v>nincs</v>
      </c>
      <c r="Z374" s="9"/>
      <c r="AA374" s="20"/>
      <c r="AB374" s="39"/>
      <c r="AE374" s="9"/>
      <c r="AF374" s="9"/>
    </row>
    <row r="375" spans="1:32">
      <c r="A375" s="32" t="str">
        <f>LEFT(ID)</f>
        <v>K</v>
      </c>
      <c r="B375" s="33">
        <f t="shared" si="38"/>
        <v>2</v>
      </c>
      <c r="C375" s="33">
        <f t="shared" si="39"/>
        <v>10</v>
      </c>
      <c r="D375" s="9" t="s">
        <v>384</v>
      </c>
      <c r="E375" s="9" t="s">
        <v>102</v>
      </c>
      <c r="F375" s="9" t="s">
        <v>65</v>
      </c>
      <c r="G375" s="9" t="s">
        <v>66</v>
      </c>
      <c r="H375" s="9" t="s">
        <v>71</v>
      </c>
      <c r="I375" s="9" t="s">
        <v>254</v>
      </c>
      <c r="J375" s="34">
        <v>3.03</v>
      </c>
      <c r="K375" s="35">
        <v>7.03</v>
      </c>
      <c r="L375" s="35">
        <v>3.03</v>
      </c>
      <c r="M375" s="35">
        <v>2.5</v>
      </c>
      <c r="N375" s="9" t="s">
        <v>103</v>
      </c>
      <c r="O375" s="9" t="s">
        <v>60</v>
      </c>
      <c r="P375" s="9" t="s">
        <v>105</v>
      </c>
      <c r="Q375" s="34">
        <v>3.72</v>
      </c>
      <c r="R375" s="34">
        <v>0</v>
      </c>
      <c r="S375" s="36">
        <f t="shared" si="40"/>
        <v>13.854999999999999</v>
      </c>
      <c r="T375" s="37">
        <f t="shared" si="41"/>
        <v>7.5749999999999993</v>
      </c>
      <c r="U375" s="38">
        <f t="shared" si="42"/>
        <v>0.36359999999999998</v>
      </c>
      <c r="V375" s="9" t="str" cm="1">
        <f t="array" ref="V375">_xlfn.XLOOKUP(HsgLista[[#This Row],[Helyiség kategória kód]], _KatKódok, Hasznos_e)</f>
        <v>Egyéb</v>
      </c>
      <c r="W375" s="55" t="str">
        <f t="shared" si="43"/>
        <v>100-as rúd</v>
      </c>
      <c r="X375" s="103">
        <f t="shared" si="44"/>
        <v>0.5299999999999998</v>
      </c>
      <c r="Y375" s="9" t="str" cm="1">
        <f t="array" ref="Y375">_xlfn.XLOOKUP(_xlfn.SINGLE(Burkolattípus), lábazat!$A$3:$A$17, _xlfn.XLOOKUP(_xlfn.SINGLE(Falburkolattípus), lábazat!$C$1:$U$1, lábazat!$C$3:$U$17))</f>
        <v>nincs</v>
      </c>
      <c r="Z375" s="9"/>
      <c r="AA375" s="20"/>
      <c r="AB375" s="39"/>
      <c r="AE375" s="9"/>
      <c r="AF375" s="9"/>
    </row>
    <row r="376" spans="1:32">
      <c r="A376" s="32" t="str">
        <f>LEFT(ID)</f>
        <v>K</v>
      </c>
      <c r="B376" s="33">
        <f t="shared" si="38"/>
        <v>2</v>
      </c>
      <c r="C376" s="33">
        <f t="shared" si="39"/>
        <v>11</v>
      </c>
      <c r="D376" s="9" t="s">
        <v>385</v>
      </c>
      <c r="E376" s="9" t="s">
        <v>109</v>
      </c>
      <c r="F376" s="9" t="s">
        <v>65</v>
      </c>
      <c r="G376" s="9" t="s">
        <v>66</v>
      </c>
      <c r="H376" s="9" t="s">
        <v>71</v>
      </c>
      <c r="I376" s="9" t="s">
        <v>254</v>
      </c>
      <c r="J376" s="34">
        <v>5.04</v>
      </c>
      <c r="K376" s="35">
        <v>10.81</v>
      </c>
      <c r="L376" s="35">
        <v>3.03</v>
      </c>
      <c r="M376" s="35">
        <v>2.5</v>
      </c>
      <c r="N376" s="9" t="s">
        <v>103</v>
      </c>
      <c r="O376" s="9" t="s">
        <v>60</v>
      </c>
      <c r="P376" s="9" t="s">
        <v>105</v>
      </c>
      <c r="Q376" s="34">
        <v>5.05</v>
      </c>
      <c r="R376" s="34">
        <v>0</v>
      </c>
      <c r="S376" s="36">
        <f t="shared" si="40"/>
        <v>21.975000000000001</v>
      </c>
      <c r="T376" s="37">
        <f t="shared" si="41"/>
        <v>12.6</v>
      </c>
      <c r="U376" s="38">
        <f t="shared" si="42"/>
        <v>0.6048</v>
      </c>
      <c r="V376" s="9" t="str" cm="1">
        <f t="array" ref="V376">_xlfn.XLOOKUP(HsgLista[[#This Row],[Helyiség kategória kód]], _KatKódok, Hasznos_e)</f>
        <v>Egyéb</v>
      </c>
      <c r="W376" s="55" t="str">
        <f t="shared" si="43"/>
        <v>100-as rúd</v>
      </c>
      <c r="X376" s="103">
        <f t="shared" si="44"/>
        <v>0.5299999999999998</v>
      </c>
      <c r="Y376" s="9" t="str" cm="1">
        <f t="array" ref="Y376">_xlfn.XLOOKUP(_xlfn.SINGLE(Burkolattípus), lábazat!$A$3:$A$17, _xlfn.XLOOKUP(_xlfn.SINGLE(Falburkolattípus), lábazat!$C$1:$U$1, lábazat!$C$3:$U$17))</f>
        <v>nincs</v>
      </c>
      <c r="Z376" s="9"/>
      <c r="AA376" s="20"/>
      <c r="AB376" s="39"/>
      <c r="AE376" s="9"/>
      <c r="AF376" s="9"/>
    </row>
    <row r="377" spans="1:32">
      <c r="A377" s="32" t="str">
        <f>LEFT(ID)</f>
        <v>K</v>
      </c>
      <c r="B377" s="33">
        <f t="shared" si="38"/>
        <v>2</v>
      </c>
      <c r="C377" s="33">
        <f t="shared" si="39"/>
        <v>12</v>
      </c>
      <c r="D377" s="9" t="s">
        <v>386</v>
      </c>
      <c r="E377" s="9" t="s">
        <v>111</v>
      </c>
      <c r="F377" s="9" t="s">
        <v>65</v>
      </c>
      <c r="G377" s="9" t="s">
        <v>66</v>
      </c>
      <c r="H377" s="9" t="s">
        <v>71</v>
      </c>
      <c r="I377" s="9" t="s">
        <v>254</v>
      </c>
      <c r="J377" s="34">
        <v>2.98</v>
      </c>
      <c r="K377" s="35">
        <v>6.99</v>
      </c>
      <c r="L377" s="35">
        <v>3.03</v>
      </c>
      <c r="M377" s="35">
        <v>2.5</v>
      </c>
      <c r="N377" s="9" t="s">
        <v>103</v>
      </c>
      <c r="O377" s="9" t="s">
        <v>60</v>
      </c>
      <c r="P377" s="9" t="s">
        <v>105</v>
      </c>
      <c r="Q377" s="34">
        <v>3.72</v>
      </c>
      <c r="R377" s="34">
        <v>0</v>
      </c>
      <c r="S377" s="36">
        <f t="shared" si="40"/>
        <v>13.755000000000001</v>
      </c>
      <c r="T377" s="37">
        <f t="shared" si="41"/>
        <v>7.45</v>
      </c>
      <c r="U377" s="38">
        <f t="shared" si="42"/>
        <v>0.35759999999999997</v>
      </c>
      <c r="V377" s="9" t="str" cm="1">
        <f t="array" ref="V377">_xlfn.XLOOKUP(HsgLista[[#This Row],[Helyiség kategória kód]], _KatKódok, Hasznos_e)</f>
        <v>Egyéb</v>
      </c>
      <c r="W377" s="55" t="str">
        <f t="shared" si="43"/>
        <v>100-as rúd</v>
      </c>
      <c r="X377" s="103">
        <f t="shared" si="44"/>
        <v>0.5299999999999998</v>
      </c>
      <c r="Y377" s="9" t="str" cm="1">
        <f t="array" ref="Y377">_xlfn.XLOOKUP(_xlfn.SINGLE(Burkolattípus), lábazat!$A$3:$A$17, _xlfn.XLOOKUP(_xlfn.SINGLE(Falburkolattípus), lábazat!$C$1:$U$1, lábazat!$C$3:$U$17))</f>
        <v>nincs</v>
      </c>
      <c r="Z377" s="9"/>
      <c r="AA377" s="20"/>
      <c r="AB377" s="39"/>
      <c r="AE377" s="9"/>
      <c r="AF377" s="9"/>
    </row>
    <row r="378" spans="1:32">
      <c r="A378" s="32" t="str">
        <f>LEFT(ID)</f>
        <v>K</v>
      </c>
      <c r="B378" s="33">
        <f t="shared" si="38"/>
        <v>2</v>
      </c>
      <c r="C378" s="33">
        <f t="shared" si="39"/>
        <v>13</v>
      </c>
      <c r="D378" s="9" t="s">
        <v>387</v>
      </c>
      <c r="E378" s="9" t="s">
        <v>112</v>
      </c>
      <c r="F378" s="9" t="s">
        <v>65</v>
      </c>
      <c r="G378" s="9" t="s">
        <v>66</v>
      </c>
      <c r="H378" s="9" t="s">
        <v>71</v>
      </c>
      <c r="I378" s="9" t="s">
        <v>254</v>
      </c>
      <c r="J378" s="34">
        <v>3.89</v>
      </c>
      <c r="K378" s="35">
        <v>9.64</v>
      </c>
      <c r="L378" s="35">
        <v>3.03</v>
      </c>
      <c r="M378" s="35">
        <v>2.5</v>
      </c>
      <c r="N378" s="9" t="s">
        <v>103</v>
      </c>
      <c r="O378" s="9" t="s">
        <v>60</v>
      </c>
      <c r="P378" s="9" t="s">
        <v>105</v>
      </c>
      <c r="Q378" s="34">
        <v>8.23</v>
      </c>
      <c r="R378" s="34">
        <v>0</v>
      </c>
      <c r="S378" s="36">
        <f t="shared" si="40"/>
        <v>15.870000000000001</v>
      </c>
      <c r="T378" s="37">
        <f t="shared" si="41"/>
        <v>9.7249999999999996</v>
      </c>
      <c r="U378" s="38">
        <f t="shared" si="42"/>
        <v>0.46679999999999999</v>
      </c>
      <c r="V378" s="9" t="str" cm="1">
        <f t="array" ref="V378">_xlfn.XLOOKUP(HsgLista[[#This Row],[Helyiség kategória kód]], _KatKódok, Hasznos_e)</f>
        <v>Egyéb</v>
      </c>
      <c r="W378" s="55" t="str">
        <f t="shared" si="43"/>
        <v>100-as rúd</v>
      </c>
      <c r="X378" s="103">
        <f t="shared" si="44"/>
        <v>0.5299999999999998</v>
      </c>
      <c r="Y378" s="9" t="str" cm="1">
        <f t="array" ref="Y378">_xlfn.XLOOKUP(_xlfn.SINGLE(Burkolattípus), lábazat!$A$3:$A$17, _xlfn.XLOOKUP(_xlfn.SINGLE(Falburkolattípus), lábazat!$C$1:$U$1, lábazat!$C$3:$U$17))</f>
        <v>nincs</v>
      </c>
      <c r="Z378" s="9"/>
      <c r="AA378" s="20"/>
      <c r="AB378" s="39"/>
      <c r="AE378" s="9"/>
      <c r="AF378" s="9"/>
    </row>
    <row r="379" spans="1:32">
      <c r="A379" s="32" t="str">
        <f>LEFT(ID)</f>
        <v>K</v>
      </c>
      <c r="B379" s="33">
        <f t="shared" si="38"/>
        <v>2</v>
      </c>
      <c r="C379" s="33">
        <f t="shared" si="39"/>
        <v>14</v>
      </c>
      <c r="D379" s="9" t="s">
        <v>388</v>
      </c>
      <c r="E379" s="9" t="s">
        <v>109</v>
      </c>
      <c r="F379" s="9" t="s">
        <v>65</v>
      </c>
      <c r="G379" s="9" t="s">
        <v>66</v>
      </c>
      <c r="H379" s="9" t="s">
        <v>71</v>
      </c>
      <c r="I379" s="9" t="s">
        <v>254</v>
      </c>
      <c r="J379" s="34">
        <v>0.95</v>
      </c>
      <c r="K379" s="35">
        <v>3.92</v>
      </c>
      <c r="L379" s="35">
        <v>3.03</v>
      </c>
      <c r="M379" s="35">
        <v>2.5</v>
      </c>
      <c r="N379" s="9" t="s">
        <v>103</v>
      </c>
      <c r="O379" s="9" t="s">
        <v>60</v>
      </c>
      <c r="P379" s="9" t="s">
        <v>105</v>
      </c>
      <c r="Q379" s="34">
        <v>1.59</v>
      </c>
      <c r="R379" s="34">
        <v>0</v>
      </c>
      <c r="S379" s="36">
        <f t="shared" si="40"/>
        <v>8.2100000000000009</v>
      </c>
      <c r="T379" s="37">
        <f t="shared" si="41"/>
        <v>2.375</v>
      </c>
      <c r="U379" s="38">
        <f t="shared" si="42"/>
        <v>0.11399999999999999</v>
      </c>
      <c r="V379" s="9" t="str" cm="1">
        <f t="array" ref="V379">_xlfn.XLOOKUP(HsgLista[[#This Row],[Helyiség kategória kód]], _KatKódok, Hasznos_e)</f>
        <v>Egyéb</v>
      </c>
      <c r="W379" s="55" t="str">
        <f t="shared" si="43"/>
        <v>100-as rúd</v>
      </c>
      <c r="X379" s="103">
        <f t="shared" si="44"/>
        <v>0.5299999999999998</v>
      </c>
      <c r="Y379" s="9" t="str" cm="1">
        <f t="array" ref="Y379">_xlfn.XLOOKUP(_xlfn.SINGLE(Burkolattípus), lábazat!$A$3:$A$17, _xlfn.XLOOKUP(_xlfn.SINGLE(Falburkolattípus), lábazat!$C$1:$U$1, lábazat!$C$3:$U$17))</f>
        <v>nincs</v>
      </c>
      <c r="Z379" s="9"/>
      <c r="AA379" s="20"/>
      <c r="AB379" s="39"/>
      <c r="AE379" s="9"/>
      <c r="AF379" s="9"/>
    </row>
    <row r="380" spans="1:32">
      <c r="A380" s="32" t="str">
        <f>LEFT(ID)</f>
        <v>K</v>
      </c>
      <c r="B380" s="33">
        <f t="shared" si="38"/>
        <v>2</v>
      </c>
      <c r="C380" s="33">
        <f t="shared" si="39"/>
        <v>15</v>
      </c>
      <c r="D380" s="9" t="s">
        <v>389</v>
      </c>
      <c r="E380" s="9" t="s">
        <v>109</v>
      </c>
      <c r="F380" s="9" t="s">
        <v>65</v>
      </c>
      <c r="G380" s="9" t="s">
        <v>66</v>
      </c>
      <c r="H380" s="9" t="s">
        <v>71</v>
      </c>
      <c r="I380" s="9" t="s">
        <v>254</v>
      </c>
      <c r="J380" s="34">
        <v>0.95</v>
      </c>
      <c r="K380" s="35">
        <v>3.92</v>
      </c>
      <c r="L380" s="35">
        <v>3.03</v>
      </c>
      <c r="M380" s="35">
        <v>2.5</v>
      </c>
      <c r="N380" s="9" t="s">
        <v>103</v>
      </c>
      <c r="O380" s="9" t="s">
        <v>60</v>
      </c>
      <c r="P380" s="9" t="s">
        <v>105</v>
      </c>
      <c r="Q380" s="34">
        <v>1.59</v>
      </c>
      <c r="R380" s="34">
        <v>0</v>
      </c>
      <c r="S380" s="36">
        <f t="shared" si="40"/>
        <v>8.2100000000000009</v>
      </c>
      <c r="T380" s="37">
        <f t="shared" si="41"/>
        <v>2.375</v>
      </c>
      <c r="U380" s="38">
        <f t="shared" si="42"/>
        <v>0.11399999999999999</v>
      </c>
      <c r="V380" s="9" t="str" cm="1">
        <f t="array" ref="V380">_xlfn.XLOOKUP(HsgLista[[#This Row],[Helyiség kategória kód]], _KatKódok, Hasznos_e)</f>
        <v>Egyéb</v>
      </c>
      <c r="W380" s="55" t="str">
        <f t="shared" si="43"/>
        <v>100-as rúd</v>
      </c>
      <c r="X380" s="103">
        <f t="shared" si="44"/>
        <v>0.5299999999999998</v>
      </c>
      <c r="Y380" s="9" t="str" cm="1">
        <f t="array" ref="Y380">_xlfn.XLOOKUP(_xlfn.SINGLE(Burkolattípus), lábazat!$A$3:$A$17, _xlfn.XLOOKUP(_xlfn.SINGLE(Falburkolattípus), lábazat!$C$1:$U$1, lábazat!$C$3:$U$17))</f>
        <v>nincs</v>
      </c>
      <c r="Z380" s="9"/>
      <c r="AA380" s="20"/>
      <c r="AB380" s="39"/>
      <c r="AE380" s="9"/>
      <c r="AF380" s="9"/>
    </row>
    <row r="381" spans="1:32">
      <c r="A381" s="32" t="str">
        <f>LEFT(ID)</f>
        <v>K</v>
      </c>
      <c r="B381" s="33">
        <f t="shared" si="38"/>
        <v>2</v>
      </c>
      <c r="C381" s="33">
        <f t="shared" si="39"/>
        <v>16</v>
      </c>
      <c r="D381" s="9" t="s">
        <v>390</v>
      </c>
      <c r="E381" s="9" t="s">
        <v>112</v>
      </c>
      <c r="F381" s="9" t="s">
        <v>65</v>
      </c>
      <c r="G381" s="9" t="s">
        <v>66</v>
      </c>
      <c r="H381" s="9" t="s">
        <v>71</v>
      </c>
      <c r="I381" s="9" t="s">
        <v>254</v>
      </c>
      <c r="J381" s="34">
        <v>0.95</v>
      </c>
      <c r="K381" s="35">
        <v>3.92</v>
      </c>
      <c r="L381" s="35">
        <v>3.03</v>
      </c>
      <c r="M381" s="35">
        <v>2.5</v>
      </c>
      <c r="N381" s="9" t="s">
        <v>103</v>
      </c>
      <c r="O381" s="9" t="s">
        <v>60</v>
      </c>
      <c r="P381" s="9" t="s">
        <v>105</v>
      </c>
      <c r="Q381" s="34">
        <v>1.59</v>
      </c>
      <c r="R381" s="34">
        <v>0</v>
      </c>
      <c r="S381" s="36">
        <f t="shared" si="40"/>
        <v>8.2100000000000009</v>
      </c>
      <c r="T381" s="37">
        <f t="shared" si="41"/>
        <v>2.375</v>
      </c>
      <c r="U381" s="38">
        <f t="shared" si="42"/>
        <v>0.11399999999999999</v>
      </c>
      <c r="V381" s="9" t="str" cm="1">
        <f t="array" ref="V381">_xlfn.XLOOKUP(HsgLista[[#This Row],[Helyiség kategória kód]], _KatKódok, Hasznos_e)</f>
        <v>Egyéb</v>
      </c>
      <c r="W381" s="55" t="str">
        <f t="shared" si="43"/>
        <v>100-as rúd</v>
      </c>
      <c r="X381" s="103">
        <f t="shared" si="44"/>
        <v>0.5299999999999998</v>
      </c>
      <c r="Y381" s="9" t="str" cm="1">
        <f t="array" ref="Y381">_xlfn.XLOOKUP(_xlfn.SINGLE(Burkolattípus), lábazat!$A$3:$A$17, _xlfn.XLOOKUP(_xlfn.SINGLE(Falburkolattípus), lábazat!$C$1:$U$1, lábazat!$C$3:$U$17))</f>
        <v>nincs</v>
      </c>
      <c r="Z381" s="9"/>
      <c r="AA381" s="20"/>
      <c r="AB381" s="39"/>
      <c r="AE381" s="9"/>
      <c r="AF381" s="9"/>
    </row>
    <row r="382" spans="1:32">
      <c r="A382" s="32" t="str">
        <f>LEFT(ID)</f>
        <v>K</v>
      </c>
      <c r="B382" s="33">
        <f t="shared" si="38"/>
        <v>2</v>
      </c>
      <c r="C382" s="33">
        <f t="shared" si="39"/>
        <v>17</v>
      </c>
      <c r="D382" s="9" t="s">
        <v>391</v>
      </c>
      <c r="E382" s="9" t="s">
        <v>112</v>
      </c>
      <c r="F382" s="9" t="s">
        <v>65</v>
      </c>
      <c r="G382" s="9" t="s">
        <v>66</v>
      </c>
      <c r="H382" s="9" t="s">
        <v>71</v>
      </c>
      <c r="I382" s="9" t="s">
        <v>254</v>
      </c>
      <c r="J382" s="34">
        <v>0.95</v>
      </c>
      <c r="K382" s="35">
        <v>3.92</v>
      </c>
      <c r="L382" s="35">
        <v>3.03</v>
      </c>
      <c r="M382" s="35">
        <v>2.5</v>
      </c>
      <c r="N382" s="9" t="s">
        <v>103</v>
      </c>
      <c r="O382" s="9" t="s">
        <v>60</v>
      </c>
      <c r="P382" s="9" t="s">
        <v>105</v>
      </c>
      <c r="Q382" s="34">
        <v>1.59</v>
      </c>
      <c r="R382" s="34">
        <v>0</v>
      </c>
      <c r="S382" s="36">
        <f t="shared" si="40"/>
        <v>8.2100000000000009</v>
      </c>
      <c r="T382" s="37">
        <f t="shared" si="41"/>
        <v>2.375</v>
      </c>
      <c r="U382" s="38">
        <f t="shared" si="42"/>
        <v>0.11399999999999999</v>
      </c>
      <c r="V382" s="9" t="str" cm="1">
        <f t="array" ref="V382">_xlfn.XLOOKUP(HsgLista[[#This Row],[Helyiség kategória kód]], _KatKódok, Hasznos_e)</f>
        <v>Egyéb</v>
      </c>
      <c r="W382" s="55" t="str">
        <f t="shared" si="43"/>
        <v>100-as rúd</v>
      </c>
      <c r="X382" s="103">
        <f t="shared" si="44"/>
        <v>0.5299999999999998</v>
      </c>
      <c r="Y382" s="9" t="str" cm="1">
        <f t="array" ref="Y382">_xlfn.XLOOKUP(_xlfn.SINGLE(Burkolattípus), lábazat!$A$3:$A$17, _xlfn.XLOOKUP(_xlfn.SINGLE(Falburkolattípus), lábazat!$C$1:$U$1, lábazat!$C$3:$U$17))</f>
        <v>nincs</v>
      </c>
      <c r="Z382" s="9"/>
      <c r="AA382" s="20"/>
      <c r="AB382" s="39"/>
      <c r="AE382" s="9"/>
      <c r="AF382" s="9"/>
    </row>
    <row r="383" spans="1:32">
      <c r="A383" s="32" t="str">
        <f>LEFT(ID)</f>
        <v>K</v>
      </c>
      <c r="B383" s="33">
        <f t="shared" si="38"/>
        <v>2</v>
      </c>
      <c r="C383" s="33">
        <f t="shared" si="39"/>
        <v>18</v>
      </c>
      <c r="D383" s="9" t="s">
        <v>392</v>
      </c>
      <c r="E383" s="9" t="s">
        <v>112</v>
      </c>
      <c r="F383" s="9" t="s">
        <v>65</v>
      </c>
      <c r="G383" s="9" t="s">
        <v>66</v>
      </c>
      <c r="H383" s="9" t="s">
        <v>71</v>
      </c>
      <c r="I383" s="9" t="s">
        <v>254</v>
      </c>
      <c r="J383" s="34">
        <v>0.95</v>
      </c>
      <c r="K383" s="35">
        <v>3.92</v>
      </c>
      <c r="L383" s="35">
        <v>3.03</v>
      </c>
      <c r="M383" s="35">
        <v>2.5</v>
      </c>
      <c r="N383" s="9" t="s">
        <v>103</v>
      </c>
      <c r="O383" s="9" t="s">
        <v>60</v>
      </c>
      <c r="P383" s="9" t="s">
        <v>105</v>
      </c>
      <c r="Q383" s="34">
        <v>1.59</v>
      </c>
      <c r="R383" s="34">
        <v>0</v>
      </c>
      <c r="S383" s="36">
        <f t="shared" si="40"/>
        <v>8.2100000000000009</v>
      </c>
      <c r="T383" s="37">
        <f t="shared" si="41"/>
        <v>2.375</v>
      </c>
      <c r="U383" s="38">
        <f t="shared" si="42"/>
        <v>0.11399999999999999</v>
      </c>
      <c r="V383" s="9" t="str" cm="1">
        <f t="array" ref="V383">_xlfn.XLOOKUP(HsgLista[[#This Row],[Helyiség kategória kód]], _KatKódok, Hasznos_e)</f>
        <v>Egyéb</v>
      </c>
      <c r="W383" s="55" t="str">
        <f t="shared" si="43"/>
        <v>100-as rúd</v>
      </c>
      <c r="X383" s="103">
        <f t="shared" si="44"/>
        <v>0.5299999999999998</v>
      </c>
      <c r="Y383" s="9" t="str" cm="1">
        <f t="array" ref="Y383">_xlfn.XLOOKUP(_xlfn.SINGLE(Burkolattípus), lábazat!$A$3:$A$17, _xlfn.XLOOKUP(_xlfn.SINGLE(Falburkolattípus), lábazat!$C$1:$U$1, lábazat!$C$3:$U$17))</f>
        <v>nincs</v>
      </c>
      <c r="Z383" s="9"/>
      <c r="AA383" s="20"/>
      <c r="AB383" s="39"/>
      <c r="AE383" s="9"/>
      <c r="AF383" s="9"/>
    </row>
    <row r="384" spans="1:32">
      <c r="A384" s="32" t="str">
        <f>LEFT(ID)</f>
        <v>K</v>
      </c>
      <c r="B384" s="33">
        <f t="shared" si="38"/>
        <v>2</v>
      </c>
      <c r="C384" s="33">
        <f t="shared" si="39"/>
        <v>19</v>
      </c>
      <c r="D384" s="9" t="s">
        <v>393</v>
      </c>
      <c r="E384" s="9" t="s">
        <v>112</v>
      </c>
      <c r="F384" s="9" t="s">
        <v>65</v>
      </c>
      <c r="G384" s="9" t="s">
        <v>66</v>
      </c>
      <c r="H384" s="9" t="s">
        <v>71</v>
      </c>
      <c r="I384" s="9" t="s">
        <v>254</v>
      </c>
      <c r="J384" s="34">
        <v>1</v>
      </c>
      <c r="K384" s="35">
        <v>4.0199999999999996</v>
      </c>
      <c r="L384" s="35">
        <v>3.03</v>
      </c>
      <c r="M384" s="35">
        <v>2.5</v>
      </c>
      <c r="N384" s="9" t="s">
        <v>103</v>
      </c>
      <c r="O384" s="9" t="s">
        <v>60</v>
      </c>
      <c r="P384" s="9" t="s">
        <v>105</v>
      </c>
      <c r="Q384" s="34">
        <v>1.59</v>
      </c>
      <c r="R384" s="34">
        <v>0</v>
      </c>
      <c r="S384" s="36">
        <f t="shared" si="40"/>
        <v>8.4599999999999991</v>
      </c>
      <c r="T384" s="37">
        <f t="shared" si="41"/>
        <v>2.5</v>
      </c>
      <c r="U384" s="38">
        <f t="shared" si="42"/>
        <v>0.12</v>
      </c>
      <c r="V384" s="9" t="str" cm="1">
        <f t="array" ref="V384">_xlfn.XLOOKUP(HsgLista[[#This Row],[Helyiség kategória kód]], _KatKódok, Hasznos_e)</f>
        <v>Egyéb</v>
      </c>
      <c r="W384" s="55" t="str">
        <f t="shared" si="43"/>
        <v>100-as rúd</v>
      </c>
      <c r="X384" s="103">
        <f t="shared" si="44"/>
        <v>0.5299999999999998</v>
      </c>
      <c r="Y384" s="9" t="str" cm="1">
        <f t="array" ref="Y384">_xlfn.XLOOKUP(_xlfn.SINGLE(Burkolattípus), lábazat!$A$3:$A$17, _xlfn.XLOOKUP(_xlfn.SINGLE(Falburkolattípus), lábazat!$C$1:$U$1, lábazat!$C$3:$U$17))</f>
        <v>nincs</v>
      </c>
      <c r="Z384" s="9"/>
      <c r="AA384" s="20"/>
      <c r="AB384" s="39"/>
      <c r="AE384" s="9"/>
      <c r="AF384" s="9"/>
    </row>
    <row r="385" spans="1:32">
      <c r="A385" s="32" t="str">
        <f>LEFT(ID)</f>
        <v>K</v>
      </c>
      <c r="B385" s="33">
        <f t="shared" si="38"/>
        <v>3</v>
      </c>
      <c r="C385" s="33">
        <f t="shared" si="39"/>
        <v>3</v>
      </c>
      <c r="D385" s="9" t="s">
        <v>394</v>
      </c>
      <c r="E385" s="9" t="s">
        <v>81</v>
      </c>
      <c r="F385" s="9" t="s">
        <v>65</v>
      </c>
      <c r="G385" s="9" t="s">
        <v>66</v>
      </c>
      <c r="H385" s="9" t="s">
        <v>67</v>
      </c>
      <c r="I385" s="9" t="s">
        <v>254</v>
      </c>
      <c r="J385" s="34">
        <v>23.95</v>
      </c>
      <c r="K385" s="35">
        <v>25.36</v>
      </c>
      <c r="L385" s="35">
        <v>2.96</v>
      </c>
      <c r="M385" s="35">
        <v>2.5</v>
      </c>
      <c r="N385" s="9" t="s">
        <v>50</v>
      </c>
      <c r="O385" s="9" t="s">
        <v>141</v>
      </c>
      <c r="P385" s="9" t="s">
        <v>195</v>
      </c>
      <c r="Q385" s="34">
        <v>6.11</v>
      </c>
      <c r="R385" s="34">
        <v>0</v>
      </c>
      <c r="S385" s="36">
        <f t="shared" si="40"/>
        <v>57.29</v>
      </c>
      <c r="T385" s="37">
        <f t="shared" si="41"/>
        <v>59.875</v>
      </c>
      <c r="U385" s="38">
        <f t="shared" si="42"/>
        <v>2.8739999999999997</v>
      </c>
      <c r="V385" s="9" t="str" cm="1">
        <f t="array" ref="V385">_xlfn.XLOOKUP(HsgLista[[#This Row],[Helyiség kategória kód]], _KatKódok, Hasznos_e)</f>
        <v>Egyéb</v>
      </c>
      <c r="W385" s="55" t="str">
        <f t="shared" si="43"/>
        <v>50-es rúd</v>
      </c>
      <c r="X385" s="103">
        <f t="shared" si="44"/>
        <v>0.45999999999999996</v>
      </c>
      <c r="Y385" s="9" t="str" cm="1">
        <f t="array" ref="Y385">_xlfn.XLOOKUP(_xlfn.SINGLE(Burkolattípus), lábazat!$A$3:$A$17, _xlfn.XLOOKUP(_xlfn.SINGLE(Falburkolattípus), lábazat!$C$1:$U$1, lábazat!$C$3:$U$17))</f>
        <v>nincs</v>
      </c>
      <c r="Z385" s="9"/>
      <c r="AA385" s="20"/>
      <c r="AB385" s="39"/>
      <c r="AE385" s="9"/>
      <c r="AF385" s="9"/>
    </row>
    <row r="386" spans="1:32">
      <c r="A386" s="32" t="str">
        <f>LEFT(ID)</f>
        <v>K</v>
      </c>
      <c r="B386" s="33">
        <f t="shared" si="38"/>
        <v>3</v>
      </c>
      <c r="C386" s="33">
        <f t="shared" si="39"/>
        <v>5</v>
      </c>
      <c r="D386" s="9" t="s">
        <v>395</v>
      </c>
      <c r="E386" s="9" t="s">
        <v>396</v>
      </c>
      <c r="F386" s="9" t="s">
        <v>65</v>
      </c>
      <c r="G386" s="9" t="s">
        <v>66</v>
      </c>
      <c r="H386" s="9" t="s">
        <v>67</v>
      </c>
      <c r="I386" s="9" t="s">
        <v>254</v>
      </c>
      <c r="J386" s="34">
        <v>27.11</v>
      </c>
      <c r="K386" s="35">
        <v>37.93</v>
      </c>
      <c r="L386" s="35">
        <v>2.96</v>
      </c>
      <c r="M386" s="35">
        <v>2.5</v>
      </c>
      <c r="N386" s="9" t="s">
        <v>50</v>
      </c>
      <c r="O386" s="9" t="s">
        <v>141</v>
      </c>
      <c r="P386" s="9" t="s">
        <v>51</v>
      </c>
      <c r="Q386" s="34">
        <v>1.86</v>
      </c>
      <c r="R386" s="34">
        <v>0</v>
      </c>
      <c r="S386" s="36">
        <f t="shared" si="40"/>
        <v>92.965000000000003</v>
      </c>
      <c r="T386" s="37">
        <f t="shared" si="41"/>
        <v>67.775000000000006</v>
      </c>
      <c r="U386" s="38">
        <f t="shared" si="42"/>
        <v>3.2532000000000001</v>
      </c>
      <c r="V386" s="9" t="str" cm="1">
        <f t="array" ref="V386">_xlfn.XLOOKUP(HsgLista[[#This Row],[Helyiség kategória kód]], _KatKódok, Hasznos_e)</f>
        <v>Egyéb</v>
      </c>
      <c r="W386" s="55" t="str">
        <f t="shared" si="43"/>
        <v>50-es rúd</v>
      </c>
      <c r="X386" s="103">
        <f t="shared" si="44"/>
        <v>0.45999999999999996</v>
      </c>
      <c r="Y386" s="9" t="str" cm="1">
        <f t="array" ref="Y386">_xlfn.XLOOKUP(_xlfn.SINGLE(Burkolattípus), lábazat!$A$3:$A$17, _xlfn.XLOOKUP(_xlfn.SINGLE(Falburkolattípus), lábazat!$C$1:$U$1, lábazat!$C$3:$U$17))</f>
        <v>SZP1</v>
      </c>
      <c r="Z386" s="9"/>
      <c r="AA386" s="20"/>
      <c r="AB386" s="39"/>
      <c r="AE386" s="9"/>
      <c r="AF386" s="9"/>
    </row>
    <row r="387" spans="1:32">
      <c r="A387" s="32" t="str">
        <f>LEFT(ID)</f>
        <v>K</v>
      </c>
      <c r="B387" s="33">
        <f t="shared" si="38"/>
        <v>3</v>
      </c>
      <c r="C387" s="33">
        <f t="shared" si="39"/>
        <v>6</v>
      </c>
      <c r="D387" s="9" t="s">
        <v>397</v>
      </c>
      <c r="E387" s="9" t="s">
        <v>81</v>
      </c>
      <c r="F387" s="9" t="s">
        <v>65</v>
      </c>
      <c r="G387" s="9" t="s">
        <v>66</v>
      </c>
      <c r="H387" s="9" t="s">
        <v>67</v>
      </c>
      <c r="I387" s="9" t="s">
        <v>254</v>
      </c>
      <c r="J387" s="34">
        <v>47.45</v>
      </c>
      <c r="K387" s="35">
        <v>50.81</v>
      </c>
      <c r="L387" s="35">
        <v>2.99</v>
      </c>
      <c r="M387" s="35">
        <v>2.5</v>
      </c>
      <c r="N387" s="9" t="s">
        <v>50</v>
      </c>
      <c r="O387" s="9" t="s">
        <v>141</v>
      </c>
      <c r="P387" s="9" t="s">
        <v>195</v>
      </c>
      <c r="Q387" s="34">
        <v>23.73</v>
      </c>
      <c r="R387" s="34">
        <v>10.199999999999999</v>
      </c>
      <c r="S387" s="36">
        <f t="shared" si="40"/>
        <v>93.094999999999999</v>
      </c>
      <c r="T387" s="37">
        <f t="shared" si="41"/>
        <v>118.625</v>
      </c>
      <c r="U387" s="38">
        <f t="shared" si="42"/>
        <v>5.6940000000000008</v>
      </c>
      <c r="V387" s="9" t="str" cm="1">
        <f t="array" ref="V387">_xlfn.XLOOKUP(HsgLista[[#This Row],[Helyiség kategória kód]], _KatKódok, Hasznos_e)</f>
        <v>Egyéb</v>
      </c>
      <c r="W387" s="55" t="str">
        <f t="shared" si="43"/>
        <v>50-es rúd</v>
      </c>
      <c r="X387" s="103">
        <f t="shared" si="44"/>
        <v>0.49000000000000021</v>
      </c>
      <c r="Y387" s="9" t="str" cm="1">
        <f t="array" ref="Y387">_xlfn.XLOOKUP(_xlfn.SINGLE(Burkolattípus), lábazat!$A$3:$A$17, _xlfn.XLOOKUP(_xlfn.SINGLE(Falburkolattípus), lábazat!$C$1:$U$1, lábazat!$C$3:$U$17))</f>
        <v>nincs</v>
      </c>
      <c r="Z387" s="9"/>
      <c r="AA387" s="20"/>
      <c r="AB387" s="39"/>
      <c r="AE387" s="9"/>
      <c r="AF387" s="9"/>
    </row>
    <row r="388" spans="1:32">
      <c r="A388" s="32" t="str">
        <f>LEFT(ID)</f>
        <v>K</v>
      </c>
      <c r="B388" s="33">
        <f t="shared" ref="B388:B451" si="45">MID(ID,3,2)+0</f>
        <v>3</v>
      </c>
      <c r="C388" s="33">
        <f t="shared" ref="C388:C451" si="46">RIGHT(ID,2)+0</f>
        <v>7</v>
      </c>
      <c r="D388" s="9" t="s">
        <v>398</v>
      </c>
      <c r="E388" s="9" t="s">
        <v>81</v>
      </c>
      <c r="F388" s="9" t="s">
        <v>65</v>
      </c>
      <c r="G388" s="9" t="s">
        <v>66</v>
      </c>
      <c r="H388" s="9" t="s">
        <v>67</v>
      </c>
      <c r="I388" s="9" t="s">
        <v>254</v>
      </c>
      <c r="J388" s="34">
        <v>71.97</v>
      </c>
      <c r="K388" s="35">
        <v>72.48</v>
      </c>
      <c r="L388" s="35">
        <v>2.99</v>
      </c>
      <c r="M388" s="35">
        <v>2.5</v>
      </c>
      <c r="N388" s="9" t="s">
        <v>50</v>
      </c>
      <c r="O388" s="9" t="s">
        <v>141</v>
      </c>
      <c r="P388" s="9" t="s">
        <v>195</v>
      </c>
      <c r="Q388" s="34">
        <v>41.53</v>
      </c>
      <c r="R388" s="34">
        <v>0</v>
      </c>
      <c r="S388" s="36">
        <f t="shared" ref="S388:S451" si="47">Kerület*Álmennyezet-Ajtófelület-Ablakfelület</f>
        <v>139.67000000000002</v>
      </c>
      <c r="T388" s="37">
        <f t="shared" ref="T388:T451" si="48">Terület*Álmennyezet</f>
        <v>179.92500000000001</v>
      </c>
      <c r="U388" s="38">
        <f t="shared" ref="U388:U451" si="49">Terület*Vastagság/100</f>
        <v>8.6364000000000001</v>
      </c>
      <c r="V388" s="9" t="str" cm="1">
        <f t="array" ref="V388">_xlfn.XLOOKUP(HsgLista[[#This Row],[Helyiség kategória kód]], _KatKódok, Hasznos_e)</f>
        <v>Egyéb</v>
      </c>
      <c r="W388" s="55" t="str">
        <f t="shared" ref="W388:W451" si="50">_xlfn.XLOOKUP(MAX(Belmagasság-Álmennyezet,0), R_hossz, R_típ, "?!", 1)</f>
        <v>50-es rúd</v>
      </c>
      <c r="X388" s="103">
        <f t="shared" ref="X388:X451" si="51">MAX(Belmagasság-Álmennyezet,0)</f>
        <v>0.49000000000000021</v>
      </c>
      <c r="Y388" s="9" t="str" cm="1">
        <f t="array" ref="Y388">_xlfn.XLOOKUP(_xlfn.SINGLE(Burkolattípus), lábazat!$A$3:$A$17, _xlfn.XLOOKUP(_xlfn.SINGLE(Falburkolattípus), lábazat!$C$1:$U$1, lábazat!$C$3:$U$17))</f>
        <v>nincs</v>
      </c>
      <c r="Z388" s="9"/>
      <c r="AA388" s="20"/>
      <c r="AB388" s="39"/>
      <c r="AE388" s="9"/>
      <c r="AF388" s="9"/>
    </row>
    <row r="389" spans="1:32">
      <c r="A389" s="32" t="str">
        <f>LEFT(ID)</f>
        <v>K</v>
      </c>
      <c r="B389" s="33">
        <f t="shared" si="45"/>
        <v>3</v>
      </c>
      <c r="C389" s="33">
        <f t="shared" si="46"/>
        <v>8</v>
      </c>
      <c r="D389" s="9" t="s">
        <v>399</v>
      </c>
      <c r="E389" s="9" t="s">
        <v>70</v>
      </c>
      <c r="F389" s="9" t="s">
        <v>65</v>
      </c>
      <c r="G389" s="9" t="s">
        <v>66</v>
      </c>
      <c r="H389" s="9" t="s">
        <v>67</v>
      </c>
      <c r="I389" s="9" t="s">
        <v>254</v>
      </c>
      <c r="J389" s="34">
        <v>13.57</v>
      </c>
      <c r="K389" s="35">
        <v>15.99</v>
      </c>
      <c r="L389" s="35">
        <v>2.99</v>
      </c>
      <c r="M389" s="35">
        <v>2.5</v>
      </c>
      <c r="N389" s="9" t="s">
        <v>50</v>
      </c>
      <c r="O389" s="9" t="s">
        <v>141</v>
      </c>
      <c r="P389" s="9" t="s">
        <v>195</v>
      </c>
      <c r="Q389" s="34">
        <v>2.13</v>
      </c>
      <c r="R389" s="34">
        <v>0</v>
      </c>
      <c r="S389" s="36">
        <f t="shared" si="47"/>
        <v>37.844999999999999</v>
      </c>
      <c r="T389" s="37">
        <f t="shared" si="48"/>
        <v>33.924999999999997</v>
      </c>
      <c r="U389" s="38">
        <f t="shared" si="49"/>
        <v>1.6284000000000001</v>
      </c>
      <c r="V389" s="9" t="str" cm="1">
        <f t="array" ref="V389">_xlfn.XLOOKUP(HsgLista[[#This Row],[Helyiség kategória kód]], _KatKódok, Hasznos_e)</f>
        <v>Egyéb</v>
      </c>
      <c r="W389" s="55" t="str">
        <f t="shared" si="50"/>
        <v>50-es rúd</v>
      </c>
      <c r="X389" s="103">
        <f t="shared" si="51"/>
        <v>0.49000000000000021</v>
      </c>
      <c r="Y389" s="9" t="str" cm="1">
        <f t="array" ref="Y389">_xlfn.XLOOKUP(_xlfn.SINGLE(Burkolattípus), lábazat!$A$3:$A$17, _xlfn.XLOOKUP(_xlfn.SINGLE(Falburkolattípus), lábazat!$C$1:$U$1, lábazat!$C$3:$U$17))</f>
        <v>nincs</v>
      </c>
      <c r="Z389" s="9"/>
      <c r="AA389" s="20"/>
      <c r="AB389" s="39"/>
      <c r="AE389" s="9"/>
      <c r="AF389" s="9"/>
    </row>
    <row r="390" spans="1:32">
      <c r="A390" s="32" t="str">
        <f>LEFT(ID)</f>
        <v>K</v>
      </c>
      <c r="B390" s="33">
        <f t="shared" si="45"/>
        <v>3</v>
      </c>
      <c r="C390" s="33">
        <f t="shared" si="46"/>
        <v>24</v>
      </c>
      <c r="D390" s="9" t="s">
        <v>400</v>
      </c>
      <c r="E390" s="9" t="s">
        <v>371</v>
      </c>
      <c r="F390" s="9" t="s">
        <v>65</v>
      </c>
      <c r="G390" s="9" t="s">
        <v>66</v>
      </c>
      <c r="H390" s="9" t="s">
        <v>67</v>
      </c>
      <c r="I390" s="9" t="s">
        <v>254</v>
      </c>
      <c r="J390" s="34">
        <v>3.08</v>
      </c>
      <c r="K390" s="35">
        <v>7.04</v>
      </c>
      <c r="L390" s="35">
        <v>2.99</v>
      </c>
      <c r="M390" s="35">
        <v>2.5</v>
      </c>
      <c r="N390" s="9" t="s">
        <v>50</v>
      </c>
      <c r="O390" s="9" t="s">
        <v>60</v>
      </c>
      <c r="P390" s="9" t="s">
        <v>195</v>
      </c>
      <c r="Q390" s="34">
        <v>2.13</v>
      </c>
      <c r="R390" s="34">
        <v>0</v>
      </c>
      <c r="S390" s="36">
        <f t="shared" si="47"/>
        <v>15.470000000000002</v>
      </c>
      <c r="T390" s="37">
        <f t="shared" si="48"/>
        <v>7.7</v>
      </c>
      <c r="U390" s="38">
        <f t="shared" si="49"/>
        <v>0.36959999999999998</v>
      </c>
      <c r="V390" s="9" t="str" cm="1">
        <f t="array" ref="V390">_xlfn.XLOOKUP(HsgLista[[#This Row],[Helyiség kategória kód]], _KatKódok, Hasznos_e)</f>
        <v>Egyéb</v>
      </c>
      <c r="W390" s="55" t="str">
        <f t="shared" si="50"/>
        <v>50-es rúd</v>
      </c>
      <c r="X390" s="103">
        <f t="shared" si="51"/>
        <v>0.49000000000000021</v>
      </c>
      <c r="Y390" s="9" t="str" cm="1">
        <f t="array" ref="Y390">_xlfn.XLOOKUP(_xlfn.SINGLE(Burkolattípus), lábazat!$A$3:$A$17, _xlfn.XLOOKUP(_xlfn.SINGLE(Falburkolattípus), lábazat!$C$1:$U$1, lábazat!$C$3:$U$17))</f>
        <v>nincs</v>
      </c>
      <c r="Z390" s="9"/>
      <c r="AA390" s="20"/>
      <c r="AB390" s="39"/>
      <c r="AE390" s="9"/>
      <c r="AF390" s="9"/>
    </row>
    <row r="391" spans="1:32">
      <c r="A391" s="32" t="str">
        <f>LEFT(ID)</f>
        <v>K</v>
      </c>
      <c r="B391" s="33">
        <f t="shared" si="45"/>
        <v>3</v>
      </c>
      <c r="C391" s="33">
        <f t="shared" si="46"/>
        <v>25</v>
      </c>
      <c r="D391" s="9" t="s">
        <v>401</v>
      </c>
      <c r="E391" s="9" t="s">
        <v>102</v>
      </c>
      <c r="F391" s="9" t="s">
        <v>65</v>
      </c>
      <c r="G391" s="9" t="s">
        <v>66</v>
      </c>
      <c r="H391" s="9" t="s">
        <v>67</v>
      </c>
      <c r="I391" s="9" t="s">
        <v>254</v>
      </c>
      <c r="J391" s="34">
        <v>3.03</v>
      </c>
      <c r="K391" s="35">
        <v>7.03</v>
      </c>
      <c r="L391" s="35">
        <v>2.99</v>
      </c>
      <c r="M391" s="35">
        <v>2.5</v>
      </c>
      <c r="N391" s="9" t="s">
        <v>50</v>
      </c>
      <c r="O391" s="9" t="s">
        <v>60</v>
      </c>
      <c r="P391" s="9" t="s">
        <v>195</v>
      </c>
      <c r="Q391" s="34">
        <v>3.72</v>
      </c>
      <c r="R391" s="34">
        <v>0</v>
      </c>
      <c r="S391" s="36">
        <f t="shared" si="47"/>
        <v>13.854999999999999</v>
      </c>
      <c r="T391" s="37">
        <f t="shared" si="48"/>
        <v>7.5749999999999993</v>
      </c>
      <c r="U391" s="38">
        <f t="shared" si="49"/>
        <v>0.36359999999999998</v>
      </c>
      <c r="V391" s="9" t="str" cm="1">
        <f t="array" ref="V391">_xlfn.XLOOKUP(HsgLista[[#This Row],[Helyiség kategória kód]], _KatKódok, Hasznos_e)</f>
        <v>Egyéb</v>
      </c>
      <c r="W391" s="55" t="str">
        <f t="shared" si="50"/>
        <v>50-es rúd</v>
      </c>
      <c r="X391" s="103">
        <f t="shared" si="51"/>
        <v>0.49000000000000021</v>
      </c>
      <c r="Y391" s="9" t="str" cm="1">
        <f t="array" ref="Y391">_xlfn.XLOOKUP(_xlfn.SINGLE(Burkolattípus), lábazat!$A$3:$A$17, _xlfn.XLOOKUP(_xlfn.SINGLE(Falburkolattípus), lábazat!$C$1:$U$1, lábazat!$C$3:$U$17))</f>
        <v>nincs</v>
      </c>
      <c r="Z391" s="9"/>
      <c r="AA391" s="20"/>
      <c r="AB391" s="39"/>
      <c r="AE391" s="9"/>
      <c r="AF391" s="9"/>
    </row>
    <row r="392" spans="1:32">
      <c r="A392" s="32" t="str">
        <f>LEFT(ID)</f>
        <v>K</v>
      </c>
      <c r="B392" s="33">
        <f t="shared" si="45"/>
        <v>3</v>
      </c>
      <c r="C392" s="33">
        <f t="shared" si="46"/>
        <v>26</v>
      </c>
      <c r="D392" s="9" t="s">
        <v>402</v>
      </c>
      <c r="E392" s="9" t="s">
        <v>109</v>
      </c>
      <c r="F392" s="9" t="s">
        <v>65</v>
      </c>
      <c r="G392" s="9" t="s">
        <v>66</v>
      </c>
      <c r="H392" s="9" t="s">
        <v>67</v>
      </c>
      <c r="I392" s="9" t="s">
        <v>254</v>
      </c>
      <c r="J392" s="34">
        <v>5.05</v>
      </c>
      <c r="K392" s="35">
        <v>10.82</v>
      </c>
      <c r="L392" s="35">
        <v>2.99</v>
      </c>
      <c r="M392" s="35">
        <v>2.5</v>
      </c>
      <c r="N392" s="9" t="s">
        <v>50</v>
      </c>
      <c r="O392" s="9" t="s">
        <v>60</v>
      </c>
      <c r="P392" s="9" t="s">
        <v>195</v>
      </c>
      <c r="Q392" s="34">
        <v>5.05</v>
      </c>
      <c r="R392" s="34">
        <v>0</v>
      </c>
      <c r="S392" s="36">
        <f t="shared" si="47"/>
        <v>22</v>
      </c>
      <c r="T392" s="37">
        <f t="shared" si="48"/>
        <v>12.625</v>
      </c>
      <c r="U392" s="38">
        <f t="shared" si="49"/>
        <v>0.60599999999999998</v>
      </c>
      <c r="V392" s="9" t="str" cm="1">
        <f t="array" ref="V392">_xlfn.XLOOKUP(HsgLista[[#This Row],[Helyiség kategória kód]], _KatKódok, Hasznos_e)</f>
        <v>Egyéb</v>
      </c>
      <c r="W392" s="55" t="str">
        <f t="shared" si="50"/>
        <v>50-es rúd</v>
      </c>
      <c r="X392" s="103">
        <f t="shared" si="51"/>
        <v>0.49000000000000021</v>
      </c>
      <c r="Y392" s="9" t="str" cm="1">
        <f t="array" ref="Y392">_xlfn.XLOOKUP(_xlfn.SINGLE(Burkolattípus), lábazat!$A$3:$A$17, _xlfn.XLOOKUP(_xlfn.SINGLE(Falburkolattípus), lábazat!$C$1:$U$1, lábazat!$C$3:$U$17))</f>
        <v>nincs</v>
      </c>
      <c r="Z392" s="9"/>
      <c r="AA392" s="20"/>
      <c r="AB392" s="39"/>
      <c r="AE392" s="9"/>
      <c r="AF392" s="9"/>
    </row>
    <row r="393" spans="1:32">
      <c r="A393" s="32" t="str">
        <f>LEFT(ID)</f>
        <v>K</v>
      </c>
      <c r="B393" s="33">
        <f t="shared" si="45"/>
        <v>3</v>
      </c>
      <c r="C393" s="33">
        <f t="shared" si="46"/>
        <v>27</v>
      </c>
      <c r="D393" s="9" t="s">
        <v>403</v>
      </c>
      <c r="E393" s="9" t="s">
        <v>111</v>
      </c>
      <c r="F393" s="9" t="s">
        <v>65</v>
      </c>
      <c r="G393" s="9" t="s">
        <v>66</v>
      </c>
      <c r="H393" s="9" t="s">
        <v>67</v>
      </c>
      <c r="I393" s="9" t="s">
        <v>254</v>
      </c>
      <c r="J393" s="34">
        <v>2.98</v>
      </c>
      <c r="K393" s="35">
        <v>6.99</v>
      </c>
      <c r="L393" s="35">
        <v>2.99</v>
      </c>
      <c r="M393" s="35">
        <v>2.5</v>
      </c>
      <c r="N393" s="9" t="s">
        <v>50</v>
      </c>
      <c r="O393" s="9" t="s">
        <v>60</v>
      </c>
      <c r="P393" s="9" t="s">
        <v>195</v>
      </c>
      <c r="Q393" s="34">
        <v>3.72</v>
      </c>
      <c r="R393" s="34">
        <v>0</v>
      </c>
      <c r="S393" s="36">
        <f t="shared" si="47"/>
        <v>13.755000000000001</v>
      </c>
      <c r="T393" s="37">
        <f t="shared" si="48"/>
        <v>7.45</v>
      </c>
      <c r="U393" s="38">
        <f t="shared" si="49"/>
        <v>0.35759999999999997</v>
      </c>
      <c r="V393" s="9" t="str" cm="1">
        <f t="array" ref="V393">_xlfn.XLOOKUP(HsgLista[[#This Row],[Helyiség kategória kód]], _KatKódok, Hasznos_e)</f>
        <v>Egyéb</v>
      </c>
      <c r="W393" s="55" t="str">
        <f t="shared" si="50"/>
        <v>50-es rúd</v>
      </c>
      <c r="X393" s="103">
        <f t="shared" si="51"/>
        <v>0.49000000000000021</v>
      </c>
      <c r="Y393" s="9" t="str" cm="1">
        <f t="array" ref="Y393">_xlfn.XLOOKUP(_xlfn.SINGLE(Burkolattípus), lábazat!$A$3:$A$17, _xlfn.XLOOKUP(_xlfn.SINGLE(Falburkolattípus), lábazat!$C$1:$U$1, lábazat!$C$3:$U$17))</f>
        <v>nincs</v>
      </c>
      <c r="Z393" s="9"/>
      <c r="AA393" s="20"/>
      <c r="AB393" s="39"/>
      <c r="AE393" s="9"/>
      <c r="AF393" s="9"/>
    </row>
    <row r="394" spans="1:32">
      <c r="A394" s="32" t="str">
        <f>LEFT(ID)</f>
        <v>K</v>
      </c>
      <c r="B394" s="33">
        <f t="shared" si="45"/>
        <v>3</v>
      </c>
      <c r="C394" s="33">
        <f t="shared" si="46"/>
        <v>28</v>
      </c>
      <c r="D394" s="9" t="s">
        <v>404</v>
      </c>
      <c r="E394" s="9" t="s">
        <v>112</v>
      </c>
      <c r="F394" s="9" t="s">
        <v>65</v>
      </c>
      <c r="G394" s="9" t="s">
        <v>66</v>
      </c>
      <c r="H394" s="9" t="s">
        <v>67</v>
      </c>
      <c r="I394" s="9" t="s">
        <v>254</v>
      </c>
      <c r="J394" s="34">
        <v>3.9</v>
      </c>
      <c r="K394" s="35">
        <v>9.65</v>
      </c>
      <c r="L394" s="35">
        <v>2.99</v>
      </c>
      <c r="M394" s="35">
        <v>2.5</v>
      </c>
      <c r="N394" s="9" t="s">
        <v>50</v>
      </c>
      <c r="O394" s="9" t="s">
        <v>60</v>
      </c>
      <c r="P394" s="9" t="s">
        <v>195</v>
      </c>
      <c r="Q394" s="34">
        <v>8.23</v>
      </c>
      <c r="R394" s="34">
        <v>0</v>
      </c>
      <c r="S394" s="36">
        <f t="shared" si="47"/>
        <v>15.895</v>
      </c>
      <c r="T394" s="37">
        <f t="shared" si="48"/>
        <v>9.75</v>
      </c>
      <c r="U394" s="38">
        <f t="shared" si="49"/>
        <v>0.46799999999999997</v>
      </c>
      <c r="V394" s="9" t="str" cm="1">
        <f t="array" ref="V394">_xlfn.XLOOKUP(HsgLista[[#This Row],[Helyiség kategória kód]], _KatKódok, Hasznos_e)</f>
        <v>Egyéb</v>
      </c>
      <c r="W394" s="55" t="str">
        <f t="shared" si="50"/>
        <v>50-es rúd</v>
      </c>
      <c r="X394" s="103">
        <f t="shared" si="51"/>
        <v>0.49000000000000021</v>
      </c>
      <c r="Y394" s="9" t="str" cm="1">
        <f t="array" ref="Y394">_xlfn.XLOOKUP(_xlfn.SINGLE(Burkolattípus), lábazat!$A$3:$A$17, _xlfn.XLOOKUP(_xlfn.SINGLE(Falburkolattípus), lábazat!$C$1:$U$1, lábazat!$C$3:$U$17))</f>
        <v>nincs</v>
      </c>
      <c r="Z394" s="9"/>
      <c r="AA394" s="20"/>
      <c r="AB394" s="39"/>
      <c r="AE394" s="9"/>
      <c r="AF394" s="9"/>
    </row>
    <row r="395" spans="1:32">
      <c r="A395" s="32" t="str">
        <f>LEFT(ID)</f>
        <v>K</v>
      </c>
      <c r="B395" s="33">
        <f t="shared" si="45"/>
        <v>3</v>
      </c>
      <c r="C395" s="33">
        <f t="shared" si="46"/>
        <v>29</v>
      </c>
      <c r="D395" s="9" t="s">
        <v>405</v>
      </c>
      <c r="E395" s="9" t="s">
        <v>109</v>
      </c>
      <c r="F395" s="9" t="s">
        <v>65</v>
      </c>
      <c r="G395" s="9" t="s">
        <v>66</v>
      </c>
      <c r="H395" s="9" t="s">
        <v>67</v>
      </c>
      <c r="I395" s="9" t="s">
        <v>254</v>
      </c>
      <c r="J395" s="34">
        <v>0.95</v>
      </c>
      <c r="K395" s="35">
        <v>3.92</v>
      </c>
      <c r="L395" s="35">
        <v>2.99</v>
      </c>
      <c r="M395" s="35">
        <v>2.5</v>
      </c>
      <c r="N395" s="9" t="s">
        <v>50</v>
      </c>
      <c r="O395" s="9" t="s">
        <v>60</v>
      </c>
      <c r="P395" s="9" t="s">
        <v>195</v>
      </c>
      <c r="Q395" s="34">
        <v>1.59</v>
      </c>
      <c r="R395" s="34">
        <v>0</v>
      </c>
      <c r="S395" s="36">
        <f t="shared" si="47"/>
        <v>8.2100000000000009</v>
      </c>
      <c r="T395" s="37">
        <f t="shared" si="48"/>
        <v>2.375</v>
      </c>
      <c r="U395" s="38">
        <f t="shared" si="49"/>
        <v>0.11399999999999999</v>
      </c>
      <c r="V395" s="9" t="str" cm="1">
        <f t="array" ref="V395">_xlfn.XLOOKUP(HsgLista[[#This Row],[Helyiség kategória kód]], _KatKódok, Hasznos_e)</f>
        <v>Egyéb</v>
      </c>
      <c r="W395" s="55" t="str">
        <f t="shared" si="50"/>
        <v>50-es rúd</v>
      </c>
      <c r="X395" s="103">
        <f t="shared" si="51"/>
        <v>0.49000000000000021</v>
      </c>
      <c r="Y395" s="9" t="str" cm="1">
        <f t="array" ref="Y395">_xlfn.XLOOKUP(_xlfn.SINGLE(Burkolattípus), lábazat!$A$3:$A$17, _xlfn.XLOOKUP(_xlfn.SINGLE(Falburkolattípus), lábazat!$C$1:$U$1, lábazat!$C$3:$U$17))</f>
        <v>nincs</v>
      </c>
      <c r="Z395" s="9"/>
      <c r="AA395" s="20"/>
      <c r="AB395" s="39"/>
      <c r="AE395" s="9"/>
      <c r="AF395" s="9"/>
    </row>
    <row r="396" spans="1:32">
      <c r="A396" s="32" t="str">
        <f>LEFT(ID)</f>
        <v>K</v>
      </c>
      <c r="B396" s="33">
        <f t="shared" si="45"/>
        <v>3</v>
      </c>
      <c r="C396" s="33">
        <f t="shared" si="46"/>
        <v>30</v>
      </c>
      <c r="D396" s="9" t="s">
        <v>406</v>
      </c>
      <c r="E396" s="9" t="s">
        <v>109</v>
      </c>
      <c r="F396" s="9" t="s">
        <v>65</v>
      </c>
      <c r="G396" s="9" t="s">
        <v>66</v>
      </c>
      <c r="H396" s="9" t="s">
        <v>67</v>
      </c>
      <c r="I396" s="9" t="s">
        <v>254</v>
      </c>
      <c r="J396" s="34">
        <v>0.95</v>
      </c>
      <c r="K396" s="35">
        <v>4.0999999999999996</v>
      </c>
      <c r="L396" s="35">
        <v>2.99</v>
      </c>
      <c r="M396" s="35">
        <v>2.5</v>
      </c>
      <c r="N396" s="9" t="s">
        <v>50</v>
      </c>
      <c r="O396" s="9" t="s">
        <v>60</v>
      </c>
      <c r="P396" s="9" t="s">
        <v>195</v>
      </c>
      <c r="Q396" s="34">
        <v>1.59</v>
      </c>
      <c r="R396" s="34">
        <v>0</v>
      </c>
      <c r="S396" s="36">
        <f t="shared" si="47"/>
        <v>8.66</v>
      </c>
      <c r="T396" s="37">
        <f t="shared" si="48"/>
        <v>2.375</v>
      </c>
      <c r="U396" s="38">
        <f t="shared" si="49"/>
        <v>0.11399999999999999</v>
      </c>
      <c r="V396" s="9" t="str" cm="1">
        <f t="array" ref="V396">_xlfn.XLOOKUP(HsgLista[[#This Row],[Helyiség kategória kód]], _KatKódok, Hasznos_e)</f>
        <v>Egyéb</v>
      </c>
      <c r="W396" s="55" t="str">
        <f t="shared" si="50"/>
        <v>50-es rúd</v>
      </c>
      <c r="X396" s="103">
        <f t="shared" si="51"/>
        <v>0.49000000000000021</v>
      </c>
      <c r="Y396" s="9" t="str" cm="1">
        <f t="array" ref="Y396">_xlfn.XLOOKUP(_xlfn.SINGLE(Burkolattípus), lábazat!$A$3:$A$17, _xlfn.XLOOKUP(_xlfn.SINGLE(Falburkolattípus), lábazat!$C$1:$U$1, lábazat!$C$3:$U$17))</f>
        <v>nincs</v>
      </c>
      <c r="Z396" s="9"/>
      <c r="AA396" s="20"/>
      <c r="AB396" s="39"/>
      <c r="AE396" s="9"/>
      <c r="AF396" s="9"/>
    </row>
    <row r="397" spans="1:32">
      <c r="A397" s="32" t="str">
        <f>LEFT(ID)</f>
        <v>K</v>
      </c>
      <c r="B397" s="33">
        <f t="shared" si="45"/>
        <v>3</v>
      </c>
      <c r="C397" s="33">
        <f t="shared" si="46"/>
        <v>31</v>
      </c>
      <c r="D397" s="9" t="s">
        <v>407</v>
      </c>
      <c r="E397" s="9" t="s">
        <v>112</v>
      </c>
      <c r="F397" s="9" t="s">
        <v>65</v>
      </c>
      <c r="G397" s="9" t="s">
        <v>66</v>
      </c>
      <c r="H397" s="9" t="s">
        <v>67</v>
      </c>
      <c r="I397" s="9" t="s">
        <v>254</v>
      </c>
      <c r="J397" s="34">
        <v>0.95</v>
      </c>
      <c r="K397" s="35">
        <v>3.92</v>
      </c>
      <c r="L397" s="35">
        <v>2.99</v>
      </c>
      <c r="M397" s="35">
        <v>2.5</v>
      </c>
      <c r="N397" s="9" t="s">
        <v>50</v>
      </c>
      <c r="O397" s="9" t="s">
        <v>60</v>
      </c>
      <c r="P397" s="9" t="s">
        <v>195</v>
      </c>
      <c r="Q397" s="34">
        <v>1.59</v>
      </c>
      <c r="R397" s="34">
        <v>0</v>
      </c>
      <c r="S397" s="36">
        <f t="shared" si="47"/>
        <v>8.2100000000000009</v>
      </c>
      <c r="T397" s="37">
        <f t="shared" si="48"/>
        <v>2.375</v>
      </c>
      <c r="U397" s="38">
        <f t="shared" si="49"/>
        <v>0.11399999999999999</v>
      </c>
      <c r="V397" s="9" t="str" cm="1">
        <f t="array" ref="V397">_xlfn.XLOOKUP(HsgLista[[#This Row],[Helyiség kategória kód]], _KatKódok, Hasznos_e)</f>
        <v>Egyéb</v>
      </c>
      <c r="W397" s="55" t="str">
        <f t="shared" si="50"/>
        <v>50-es rúd</v>
      </c>
      <c r="X397" s="103">
        <f t="shared" si="51"/>
        <v>0.49000000000000021</v>
      </c>
      <c r="Y397" s="9" t="str" cm="1">
        <f t="array" ref="Y397">_xlfn.XLOOKUP(_xlfn.SINGLE(Burkolattípus), lábazat!$A$3:$A$17, _xlfn.XLOOKUP(_xlfn.SINGLE(Falburkolattípus), lábazat!$C$1:$U$1, lábazat!$C$3:$U$17))</f>
        <v>nincs</v>
      </c>
      <c r="Z397" s="9"/>
      <c r="AA397" s="20"/>
      <c r="AB397" s="39"/>
      <c r="AE397" s="9"/>
      <c r="AF397" s="9"/>
    </row>
    <row r="398" spans="1:32">
      <c r="A398" s="32" t="str">
        <f>LEFT(ID)</f>
        <v>K</v>
      </c>
      <c r="B398" s="33">
        <f t="shared" si="45"/>
        <v>3</v>
      </c>
      <c r="C398" s="33">
        <f t="shared" si="46"/>
        <v>32</v>
      </c>
      <c r="D398" s="9" t="s">
        <v>408</v>
      </c>
      <c r="E398" s="9" t="s">
        <v>112</v>
      </c>
      <c r="F398" s="9" t="s">
        <v>65</v>
      </c>
      <c r="G398" s="9" t="s">
        <v>66</v>
      </c>
      <c r="H398" s="9" t="s">
        <v>67</v>
      </c>
      <c r="I398" s="9" t="s">
        <v>254</v>
      </c>
      <c r="J398" s="34">
        <v>0.95</v>
      </c>
      <c r="K398" s="35">
        <v>3.92</v>
      </c>
      <c r="L398" s="35">
        <v>2.99</v>
      </c>
      <c r="M398" s="35">
        <v>2.5</v>
      </c>
      <c r="N398" s="9" t="s">
        <v>50</v>
      </c>
      <c r="O398" s="9" t="s">
        <v>60</v>
      </c>
      <c r="P398" s="9" t="s">
        <v>195</v>
      </c>
      <c r="Q398" s="34">
        <v>1.59</v>
      </c>
      <c r="R398" s="34">
        <v>0</v>
      </c>
      <c r="S398" s="36">
        <f t="shared" si="47"/>
        <v>8.2100000000000009</v>
      </c>
      <c r="T398" s="37">
        <f t="shared" si="48"/>
        <v>2.375</v>
      </c>
      <c r="U398" s="38">
        <f t="shared" si="49"/>
        <v>0.11399999999999999</v>
      </c>
      <c r="V398" s="9" t="str" cm="1">
        <f t="array" ref="V398">_xlfn.XLOOKUP(HsgLista[[#This Row],[Helyiség kategória kód]], _KatKódok, Hasznos_e)</f>
        <v>Egyéb</v>
      </c>
      <c r="W398" s="55" t="str">
        <f t="shared" si="50"/>
        <v>50-es rúd</v>
      </c>
      <c r="X398" s="103">
        <f t="shared" si="51"/>
        <v>0.49000000000000021</v>
      </c>
      <c r="Y398" s="9" t="str" cm="1">
        <f t="array" ref="Y398">_xlfn.XLOOKUP(_xlfn.SINGLE(Burkolattípus), lábazat!$A$3:$A$17, _xlfn.XLOOKUP(_xlfn.SINGLE(Falburkolattípus), lábazat!$C$1:$U$1, lábazat!$C$3:$U$17))</f>
        <v>nincs</v>
      </c>
      <c r="Z398" s="9"/>
      <c r="AA398" s="20"/>
      <c r="AB398" s="39"/>
      <c r="AE398" s="9"/>
      <c r="AF398" s="9"/>
    </row>
    <row r="399" spans="1:32">
      <c r="A399" s="32" t="str">
        <f>LEFT(ID)</f>
        <v>K</v>
      </c>
      <c r="B399" s="33">
        <f t="shared" si="45"/>
        <v>3</v>
      </c>
      <c r="C399" s="33">
        <f t="shared" si="46"/>
        <v>33</v>
      </c>
      <c r="D399" s="9" t="s">
        <v>409</v>
      </c>
      <c r="E399" s="9" t="s">
        <v>112</v>
      </c>
      <c r="F399" s="9" t="s">
        <v>65</v>
      </c>
      <c r="G399" s="9" t="s">
        <v>66</v>
      </c>
      <c r="H399" s="9" t="s">
        <v>67</v>
      </c>
      <c r="I399" s="9" t="s">
        <v>254</v>
      </c>
      <c r="J399" s="34">
        <v>0.95</v>
      </c>
      <c r="K399" s="35">
        <v>3.92</v>
      </c>
      <c r="L399" s="35">
        <v>2.99</v>
      </c>
      <c r="M399" s="35">
        <v>2.5</v>
      </c>
      <c r="N399" s="9" t="s">
        <v>50</v>
      </c>
      <c r="O399" s="9" t="s">
        <v>60</v>
      </c>
      <c r="P399" s="9" t="s">
        <v>195</v>
      </c>
      <c r="Q399" s="34">
        <v>1.59</v>
      </c>
      <c r="R399" s="34">
        <v>0</v>
      </c>
      <c r="S399" s="36">
        <f t="shared" si="47"/>
        <v>8.2100000000000009</v>
      </c>
      <c r="T399" s="37">
        <f t="shared" si="48"/>
        <v>2.375</v>
      </c>
      <c r="U399" s="38">
        <f t="shared" si="49"/>
        <v>0.11399999999999999</v>
      </c>
      <c r="V399" s="9" t="str" cm="1">
        <f t="array" ref="V399">_xlfn.XLOOKUP(HsgLista[[#This Row],[Helyiség kategória kód]], _KatKódok, Hasznos_e)</f>
        <v>Egyéb</v>
      </c>
      <c r="W399" s="55" t="str">
        <f t="shared" si="50"/>
        <v>50-es rúd</v>
      </c>
      <c r="X399" s="103">
        <f t="shared" si="51"/>
        <v>0.49000000000000021</v>
      </c>
      <c r="Y399" s="9" t="str" cm="1">
        <f t="array" ref="Y399">_xlfn.XLOOKUP(_xlfn.SINGLE(Burkolattípus), lábazat!$A$3:$A$17, _xlfn.XLOOKUP(_xlfn.SINGLE(Falburkolattípus), lábazat!$C$1:$U$1, lábazat!$C$3:$U$17))</f>
        <v>nincs</v>
      </c>
      <c r="Z399" s="9"/>
      <c r="AA399" s="20"/>
      <c r="AB399" s="39"/>
      <c r="AE399" s="9"/>
      <c r="AF399" s="9"/>
    </row>
    <row r="400" spans="1:32">
      <c r="A400" s="32" t="str">
        <f>LEFT(ID)</f>
        <v>K</v>
      </c>
      <c r="B400" s="33">
        <f t="shared" si="45"/>
        <v>3</v>
      </c>
      <c r="C400" s="33">
        <f t="shared" si="46"/>
        <v>34</v>
      </c>
      <c r="D400" s="9" t="s">
        <v>410</v>
      </c>
      <c r="E400" s="9" t="s">
        <v>112</v>
      </c>
      <c r="F400" s="9" t="s">
        <v>65</v>
      </c>
      <c r="G400" s="9" t="s">
        <v>66</v>
      </c>
      <c r="H400" s="9" t="s">
        <v>67</v>
      </c>
      <c r="I400" s="9" t="s">
        <v>254</v>
      </c>
      <c r="J400" s="34">
        <v>1.01</v>
      </c>
      <c r="K400" s="35">
        <v>4.04</v>
      </c>
      <c r="L400" s="35">
        <v>2.99</v>
      </c>
      <c r="M400" s="35">
        <v>2.5</v>
      </c>
      <c r="N400" s="9" t="s">
        <v>50</v>
      </c>
      <c r="O400" s="9" t="s">
        <v>60</v>
      </c>
      <c r="P400" s="9" t="s">
        <v>195</v>
      </c>
      <c r="Q400" s="34">
        <v>1.59</v>
      </c>
      <c r="R400" s="34">
        <v>0</v>
      </c>
      <c r="S400" s="36">
        <f t="shared" si="47"/>
        <v>8.51</v>
      </c>
      <c r="T400" s="37">
        <f t="shared" si="48"/>
        <v>2.5249999999999999</v>
      </c>
      <c r="U400" s="38">
        <f t="shared" si="49"/>
        <v>0.12120000000000002</v>
      </c>
      <c r="V400" s="9" t="str" cm="1">
        <f t="array" ref="V400">_xlfn.XLOOKUP(HsgLista[[#This Row],[Helyiség kategória kód]], _KatKódok, Hasznos_e)</f>
        <v>Egyéb</v>
      </c>
      <c r="W400" s="55" t="str">
        <f t="shared" si="50"/>
        <v>50-es rúd</v>
      </c>
      <c r="X400" s="103">
        <f t="shared" si="51"/>
        <v>0.49000000000000021</v>
      </c>
      <c r="Y400" s="9" t="str" cm="1">
        <f t="array" ref="Y400">_xlfn.XLOOKUP(_xlfn.SINGLE(Burkolattípus), lábazat!$A$3:$A$17, _xlfn.XLOOKUP(_xlfn.SINGLE(Falburkolattípus), lábazat!$C$1:$U$1, lábazat!$C$3:$U$17))</f>
        <v>nincs</v>
      </c>
      <c r="Z400" s="9"/>
      <c r="AA400" s="20"/>
      <c r="AB400" s="39"/>
      <c r="AE400" s="9"/>
      <c r="AF400" s="9"/>
    </row>
    <row r="401" spans="1:32">
      <c r="A401" s="32" t="str">
        <f>LEFT(ID)</f>
        <v>K</v>
      </c>
      <c r="B401" s="33">
        <f t="shared" si="45"/>
        <v>4</v>
      </c>
      <c r="C401" s="33">
        <f t="shared" si="46"/>
        <v>5</v>
      </c>
      <c r="D401" s="9" t="s">
        <v>411</v>
      </c>
      <c r="E401" s="9" t="s">
        <v>81</v>
      </c>
      <c r="F401" s="9" t="s">
        <v>65</v>
      </c>
      <c r="G401" s="9" t="s">
        <v>66</v>
      </c>
      <c r="H401" s="9" t="s">
        <v>67</v>
      </c>
      <c r="I401" s="9" t="s">
        <v>254</v>
      </c>
      <c r="J401" s="34">
        <v>44.54</v>
      </c>
      <c r="K401" s="35">
        <v>47.35</v>
      </c>
      <c r="L401" s="35">
        <v>3.03</v>
      </c>
      <c r="M401" s="35">
        <v>2.5</v>
      </c>
      <c r="N401" s="9" t="s">
        <v>50</v>
      </c>
      <c r="O401" s="9" t="s">
        <v>29</v>
      </c>
      <c r="P401" s="9" t="s">
        <v>195</v>
      </c>
      <c r="Q401" s="34">
        <v>22.94</v>
      </c>
      <c r="R401" s="34">
        <v>0</v>
      </c>
      <c r="S401" s="36">
        <f t="shared" si="47"/>
        <v>95.435000000000002</v>
      </c>
      <c r="T401" s="37">
        <f t="shared" si="48"/>
        <v>111.35</v>
      </c>
      <c r="U401" s="38">
        <f t="shared" si="49"/>
        <v>5.3448000000000002</v>
      </c>
      <c r="V401" s="9" t="str" cm="1">
        <f t="array" ref="V401">_xlfn.XLOOKUP(HsgLista[[#This Row],[Helyiség kategória kód]], _KatKódok, Hasznos_e)</f>
        <v>Egyéb</v>
      </c>
      <c r="W401" s="55" t="str">
        <f t="shared" si="50"/>
        <v>100-as rúd</v>
      </c>
      <c r="X401" s="103">
        <f t="shared" si="51"/>
        <v>0.5299999999999998</v>
      </c>
      <c r="Y401" s="9" t="str" cm="1">
        <f t="array" ref="Y401">_xlfn.XLOOKUP(_xlfn.SINGLE(Burkolattípus), lábazat!$A$3:$A$17, _xlfn.XLOOKUP(_xlfn.SINGLE(Falburkolattípus), lábazat!$C$1:$U$1, lábazat!$C$3:$U$17))</f>
        <v>nincs</v>
      </c>
      <c r="Z401" s="9"/>
      <c r="AA401" s="20"/>
      <c r="AB401" s="39"/>
      <c r="AE401" s="9"/>
      <c r="AF401" s="9"/>
    </row>
    <row r="402" spans="1:32">
      <c r="A402" s="32" t="str">
        <f>LEFT(ID)</f>
        <v>K</v>
      </c>
      <c r="B402" s="33">
        <f t="shared" si="45"/>
        <v>4</v>
      </c>
      <c r="C402" s="33">
        <f t="shared" si="46"/>
        <v>9</v>
      </c>
      <c r="D402" s="9" t="s">
        <v>412</v>
      </c>
      <c r="E402" s="9" t="s">
        <v>102</v>
      </c>
      <c r="F402" s="9" t="s">
        <v>65</v>
      </c>
      <c r="G402" s="9" t="s">
        <v>66</v>
      </c>
      <c r="H402" s="9" t="s">
        <v>71</v>
      </c>
      <c r="I402" s="9" t="s">
        <v>254</v>
      </c>
      <c r="J402" s="34">
        <v>3.24</v>
      </c>
      <c r="K402" s="35">
        <v>8.44</v>
      </c>
      <c r="L402" s="35">
        <v>3.03</v>
      </c>
      <c r="M402" s="35">
        <v>2.5</v>
      </c>
      <c r="N402" s="9" t="s">
        <v>103</v>
      </c>
      <c r="O402" s="9" t="s">
        <v>60</v>
      </c>
      <c r="P402" s="9" t="s">
        <v>105</v>
      </c>
      <c r="Q402" s="34">
        <v>3.45</v>
      </c>
      <c r="R402" s="34">
        <v>0</v>
      </c>
      <c r="S402" s="36">
        <f t="shared" si="47"/>
        <v>17.649999999999999</v>
      </c>
      <c r="T402" s="37">
        <f t="shared" si="48"/>
        <v>8.1000000000000014</v>
      </c>
      <c r="U402" s="38">
        <f t="shared" si="49"/>
        <v>0.38880000000000003</v>
      </c>
      <c r="V402" s="9" t="str" cm="1">
        <f t="array" ref="V402">_xlfn.XLOOKUP(HsgLista[[#This Row],[Helyiség kategória kód]], _KatKódok, Hasznos_e)</f>
        <v>Egyéb</v>
      </c>
      <c r="W402" s="55" t="str">
        <f t="shared" si="50"/>
        <v>100-as rúd</v>
      </c>
      <c r="X402" s="103">
        <f t="shared" si="51"/>
        <v>0.5299999999999998</v>
      </c>
      <c r="Y402" s="9" t="str" cm="1">
        <f t="array" ref="Y402">_xlfn.XLOOKUP(_xlfn.SINGLE(Burkolattípus), lábazat!$A$3:$A$17, _xlfn.XLOOKUP(_xlfn.SINGLE(Falburkolattípus), lábazat!$C$1:$U$1, lábazat!$C$3:$U$17))</f>
        <v>nincs</v>
      </c>
      <c r="Z402" s="9"/>
      <c r="AA402" s="20"/>
      <c r="AB402" s="39"/>
      <c r="AE402" s="9"/>
      <c r="AF402" s="9"/>
    </row>
    <row r="403" spans="1:32">
      <c r="A403" s="32" t="str">
        <f>LEFT(ID)</f>
        <v>K</v>
      </c>
      <c r="B403" s="33">
        <f t="shared" si="45"/>
        <v>4</v>
      </c>
      <c r="C403" s="33">
        <f t="shared" si="46"/>
        <v>10</v>
      </c>
      <c r="D403" s="9" t="s">
        <v>413</v>
      </c>
      <c r="E403" s="9" t="s">
        <v>109</v>
      </c>
      <c r="F403" s="9" t="s">
        <v>65</v>
      </c>
      <c r="G403" s="9" t="s">
        <v>66</v>
      </c>
      <c r="H403" s="9" t="s">
        <v>71</v>
      </c>
      <c r="I403" s="9" t="s">
        <v>254</v>
      </c>
      <c r="J403" s="34">
        <v>0.99</v>
      </c>
      <c r="K403" s="35">
        <v>4</v>
      </c>
      <c r="L403" s="35">
        <v>3.03</v>
      </c>
      <c r="M403" s="35">
        <v>2.5</v>
      </c>
      <c r="N403" s="9" t="s">
        <v>103</v>
      </c>
      <c r="O403" s="9" t="s">
        <v>60</v>
      </c>
      <c r="P403" s="9" t="s">
        <v>105</v>
      </c>
      <c r="Q403" s="34">
        <v>1.59</v>
      </c>
      <c r="R403" s="34">
        <v>0</v>
      </c>
      <c r="S403" s="36">
        <f t="shared" si="47"/>
        <v>8.41</v>
      </c>
      <c r="T403" s="37">
        <f t="shared" si="48"/>
        <v>2.4750000000000001</v>
      </c>
      <c r="U403" s="38">
        <f t="shared" si="49"/>
        <v>0.11879999999999999</v>
      </c>
      <c r="V403" s="9" t="str" cm="1">
        <f t="array" ref="V403">_xlfn.XLOOKUP(HsgLista[[#This Row],[Helyiség kategória kód]], _KatKódok, Hasznos_e)</f>
        <v>Egyéb</v>
      </c>
      <c r="W403" s="55" t="str">
        <f t="shared" si="50"/>
        <v>100-as rúd</v>
      </c>
      <c r="X403" s="103">
        <f t="shared" si="51"/>
        <v>0.5299999999999998</v>
      </c>
      <c r="Y403" s="9" t="str" cm="1">
        <f t="array" ref="Y403">_xlfn.XLOOKUP(_xlfn.SINGLE(Burkolattípus), lábazat!$A$3:$A$17, _xlfn.XLOOKUP(_xlfn.SINGLE(Falburkolattípus), lábazat!$C$1:$U$1, lábazat!$C$3:$U$17))</f>
        <v>nincs</v>
      </c>
      <c r="Z403" s="9"/>
      <c r="AA403" s="20"/>
      <c r="AB403" s="39"/>
      <c r="AE403" s="9"/>
      <c r="AF403" s="9"/>
    </row>
    <row r="404" spans="1:32">
      <c r="A404" s="32" t="str">
        <f>LEFT(ID)</f>
        <v>K</v>
      </c>
      <c r="B404" s="33">
        <f t="shared" si="45"/>
        <v>4</v>
      </c>
      <c r="C404" s="33">
        <f t="shared" si="46"/>
        <v>11</v>
      </c>
      <c r="D404" s="9" t="s">
        <v>414</v>
      </c>
      <c r="E404" s="9" t="s">
        <v>111</v>
      </c>
      <c r="F404" s="9" t="s">
        <v>65</v>
      </c>
      <c r="G404" s="9" t="s">
        <v>66</v>
      </c>
      <c r="H404" s="9" t="s">
        <v>71</v>
      </c>
      <c r="I404" s="9" t="s">
        <v>254</v>
      </c>
      <c r="J404" s="34">
        <v>3.29</v>
      </c>
      <c r="K404" s="35">
        <v>8.49</v>
      </c>
      <c r="L404" s="35">
        <v>3.03</v>
      </c>
      <c r="M404" s="35">
        <v>2.5</v>
      </c>
      <c r="N404" s="9" t="s">
        <v>103</v>
      </c>
      <c r="O404" s="9" t="s">
        <v>60</v>
      </c>
      <c r="P404" s="9" t="s">
        <v>105</v>
      </c>
      <c r="Q404" s="34">
        <v>3.45</v>
      </c>
      <c r="R404" s="34">
        <v>0</v>
      </c>
      <c r="S404" s="36">
        <f t="shared" si="47"/>
        <v>17.775000000000002</v>
      </c>
      <c r="T404" s="37">
        <f t="shared" si="48"/>
        <v>8.2249999999999996</v>
      </c>
      <c r="U404" s="38">
        <f t="shared" si="49"/>
        <v>0.39480000000000004</v>
      </c>
      <c r="V404" s="9" t="str" cm="1">
        <f t="array" ref="V404">_xlfn.XLOOKUP(HsgLista[[#This Row],[Helyiség kategória kód]], _KatKódok, Hasznos_e)</f>
        <v>Egyéb</v>
      </c>
      <c r="W404" s="55" t="str">
        <f t="shared" si="50"/>
        <v>100-as rúd</v>
      </c>
      <c r="X404" s="103">
        <f t="shared" si="51"/>
        <v>0.5299999999999998</v>
      </c>
      <c r="Y404" s="9" t="str" cm="1">
        <f t="array" ref="Y404">_xlfn.XLOOKUP(_xlfn.SINGLE(Burkolattípus), lábazat!$A$3:$A$17, _xlfn.XLOOKUP(_xlfn.SINGLE(Falburkolattípus), lábazat!$C$1:$U$1, lábazat!$C$3:$U$17))</f>
        <v>nincs</v>
      </c>
      <c r="Z404" s="9"/>
      <c r="AA404" s="20"/>
      <c r="AB404" s="39"/>
      <c r="AE404" s="9"/>
      <c r="AF404" s="9"/>
    </row>
    <row r="405" spans="1:32">
      <c r="A405" s="32" t="str">
        <f>LEFT(ID)</f>
        <v>K</v>
      </c>
      <c r="B405" s="33">
        <f t="shared" si="45"/>
        <v>4</v>
      </c>
      <c r="C405" s="33">
        <f t="shared" si="46"/>
        <v>12</v>
      </c>
      <c r="D405" s="9" t="s">
        <v>415</v>
      </c>
      <c r="E405" s="9" t="s">
        <v>112</v>
      </c>
      <c r="F405" s="9" t="s">
        <v>65</v>
      </c>
      <c r="G405" s="9" t="s">
        <v>66</v>
      </c>
      <c r="H405" s="9" t="s">
        <v>71</v>
      </c>
      <c r="I405" s="9" t="s">
        <v>254</v>
      </c>
      <c r="J405" s="34">
        <v>0.99</v>
      </c>
      <c r="K405" s="35">
        <v>4</v>
      </c>
      <c r="L405" s="35">
        <v>3.03</v>
      </c>
      <c r="M405" s="35">
        <v>2.5</v>
      </c>
      <c r="N405" s="9" t="s">
        <v>103</v>
      </c>
      <c r="O405" s="9" t="s">
        <v>60</v>
      </c>
      <c r="P405" s="9" t="s">
        <v>105</v>
      </c>
      <c r="Q405" s="34">
        <v>1.59</v>
      </c>
      <c r="R405" s="34">
        <v>0</v>
      </c>
      <c r="S405" s="36">
        <f t="shared" si="47"/>
        <v>8.41</v>
      </c>
      <c r="T405" s="37">
        <f t="shared" si="48"/>
        <v>2.4750000000000001</v>
      </c>
      <c r="U405" s="38">
        <f t="shared" si="49"/>
        <v>0.11879999999999999</v>
      </c>
      <c r="V405" s="9" t="str" cm="1">
        <f t="array" ref="V405">_xlfn.XLOOKUP(HsgLista[[#This Row],[Helyiség kategória kód]], _KatKódok, Hasznos_e)</f>
        <v>Egyéb</v>
      </c>
      <c r="W405" s="55" t="str">
        <f t="shared" si="50"/>
        <v>100-as rúd</v>
      </c>
      <c r="X405" s="103">
        <f t="shared" si="51"/>
        <v>0.5299999999999998</v>
      </c>
      <c r="Y405" s="9" t="str" cm="1">
        <f t="array" ref="Y405">_xlfn.XLOOKUP(_xlfn.SINGLE(Burkolattípus), lábazat!$A$3:$A$17, _xlfn.XLOOKUP(_xlfn.SINGLE(Falburkolattípus), lábazat!$C$1:$U$1, lábazat!$C$3:$U$17))</f>
        <v>nincs</v>
      </c>
      <c r="Z405" s="9"/>
      <c r="AA405" s="20"/>
      <c r="AB405" s="39"/>
      <c r="AE405" s="9"/>
      <c r="AF405" s="9"/>
    </row>
    <row r="406" spans="1:32">
      <c r="A406" s="32" t="str">
        <f>LEFT(ID)</f>
        <v>K</v>
      </c>
      <c r="B406" s="33">
        <f t="shared" si="45"/>
        <v>4</v>
      </c>
      <c r="C406" s="33">
        <f t="shared" si="46"/>
        <v>13</v>
      </c>
      <c r="D406" s="9" t="s">
        <v>416</v>
      </c>
      <c r="E406" s="9" t="s">
        <v>236</v>
      </c>
      <c r="F406" s="9" t="s">
        <v>65</v>
      </c>
      <c r="G406" s="9" t="s">
        <v>66</v>
      </c>
      <c r="H406" s="9" t="s">
        <v>71</v>
      </c>
      <c r="I406" s="9" t="s">
        <v>254</v>
      </c>
      <c r="J406" s="34">
        <v>5.26</v>
      </c>
      <c r="K406" s="35">
        <v>9.56</v>
      </c>
      <c r="L406" s="35">
        <v>3.03</v>
      </c>
      <c r="M406" s="35">
        <v>2.5</v>
      </c>
      <c r="N406" s="9" t="s">
        <v>103</v>
      </c>
      <c r="O406" s="9" t="s">
        <v>104</v>
      </c>
      <c r="P406" s="9" t="s">
        <v>228</v>
      </c>
      <c r="Q406" s="34">
        <v>3.72</v>
      </c>
      <c r="R406" s="34">
        <v>0</v>
      </c>
      <c r="S406" s="36">
        <f t="shared" si="47"/>
        <v>20.180000000000003</v>
      </c>
      <c r="T406" s="37">
        <f t="shared" si="48"/>
        <v>13.149999999999999</v>
      </c>
      <c r="U406" s="38">
        <f t="shared" si="49"/>
        <v>0.63119999999999998</v>
      </c>
      <c r="V406" s="9" t="str" cm="1">
        <f t="array" ref="V406">_xlfn.XLOOKUP(HsgLista[[#This Row],[Helyiség kategória kód]], _KatKódok, Hasznos_e)</f>
        <v>Egyéb</v>
      </c>
      <c r="W406" s="55" t="str">
        <f t="shared" si="50"/>
        <v>100-as rúd</v>
      </c>
      <c r="X406" s="103">
        <f t="shared" si="51"/>
        <v>0.5299999999999998</v>
      </c>
      <c r="Y406" s="9" t="str" cm="1">
        <f t="array" ref="Y406">_xlfn.XLOOKUP(_xlfn.SINGLE(Burkolattípus), lábazat!$A$3:$A$17, _xlfn.XLOOKUP(_xlfn.SINGLE(Falburkolattípus), lábazat!$C$1:$U$1, lábazat!$C$3:$U$17))</f>
        <v>nincs</v>
      </c>
      <c r="Z406" s="9"/>
      <c r="AA406" s="20"/>
      <c r="AB406" s="39"/>
      <c r="AE406" s="9"/>
      <c r="AF406" s="9"/>
    </row>
    <row r="407" spans="1:32">
      <c r="A407" s="32" t="str">
        <f>LEFT(ID)</f>
        <v>K</v>
      </c>
      <c r="B407" s="33">
        <f t="shared" si="45"/>
        <v>4</v>
      </c>
      <c r="C407" s="33">
        <f t="shared" si="46"/>
        <v>14</v>
      </c>
      <c r="D407" s="9" t="s">
        <v>417</v>
      </c>
      <c r="E407" s="9" t="s">
        <v>236</v>
      </c>
      <c r="F407" s="9" t="s">
        <v>65</v>
      </c>
      <c r="G407" s="9" t="s">
        <v>66</v>
      </c>
      <c r="H407" s="9" t="s">
        <v>71</v>
      </c>
      <c r="I407" s="9" t="s">
        <v>254</v>
      </c>
      <c r="J407" s="34">
        <v>10.08</v>
      </c>
      <c r="K407" s="35">
        <v>15.19</v>
      </c>
      <c r="L407" s="35">
        <v>3.03</v>
      </c>
      <c r="M407" s="35">
        <v>2.5</v>
      </c>
      <c r="N407" s="9" t="s">
        <v>50</v>
      </c>
      <c r="O407" s="9" t="s">
        <v>104</v>
      </c>
      <c r="P407" s="9" t="s">
        <v>228</v>
      </c>
      <c r="Q407" s="34">
        <v>1.86</v>
      </c>
      <c r="R407" s="34">
        <v>0</v>
      </c>
      <c r="S407" s="36">
        <f t="shared" si="47"/>
        <v>36.115000000000002</v>
      </c>
      <c r="T407" s="37">
        <f t="shared" si="48"/>
        <v>25.2</v>
      </c>
      <c r="U407" s="38">
        <f t="shared" si="49"/>
        <v>1.2096</v>
      </c>
      <c r="V407" s="9" t="str" cm="1">
        <f t="array" ref="V407">_xlfn.XLOOKUP(HsgLista[[#This Row],[Helyiség kategória kód]], _KatKódok, Hasznos_e)</f>
        <v>Egyéb</v>
      </c>
      <c r="W407" s="55" t="str">
        <f t="shared" si="50"/>
        <v>100-as rúd</v>
      </c>
      <c r="X407" s="103">
        <f t="shared" si="51"/>
        <v>0.5299999999999998</v>
      </c>
      <c r="Y407" s="9" t="str" cm="1">
        <f t="array" ref="Y407">_xlfn.XLOOKUP(_xlfn.SINGLE(Burkolattípus), lábazat!$A$3:$A$17, _xlfn.XLOOKUP(_xlfn.SINGLE(Falburkolattípus), lábazat!$C$1:$U$1, lábazat!$C$3:$U$17))</f>
        <v>nincs</v>
      </c>
      <c r="Z407" s="9"/>
      <c r="AA407" s="20"/>
      <c r="AB407" s="39"/>
      <c r="AE407" s="9"/>
      <c r="AF407" s="9"/>
    </row>
    <row r="408" spans="1:32">
      <c r="A408" s="32" t="str">
        <f>LEFT(ID)</f>
        <v>O</v>
      </c>
      <c r="B408" s="33">
        <f t="shared" si="45"/>
        <v>0</v>
      </c>
      <c r="C408" s="33">
        <f t="shared" si="46"/>
        <v>5</v>
      </c>
      <c r="D408" s="9" t="s">
        <v>418</v>
      </c>
      <c r="E408" s="9" t="s">
        <v>81</v>
      </c>
      <c r="F408" s="9" t="s">
        <v>75</v>
      </c>
      <c r="G408" s="9" t="s">
        <v>76</v>
      </c>
      <c r="H408" s="9" t="s">
        <v>67</v>
      </c>
      <c r="I408" s="9" t="s">
        <v>254</v>
      </c>
      <c r="J408" s="34">
        <v>41.59</v>
      </c>
      <c r="K408" s="35">
        <v>37.26</v>
      </c>
      <c r="L408" s="35">
        <v>4.03</v>
      </c>
      <c r="M408" s="35">
        <v>2.5</v>
      </c>
      <c r="N408" s="9" t="s">
        <v>50</v>
      </c>
      <c r="O408" s="9" t="s">
        <v>78</v>
      </c>
      <c r="P408" s="9" t="s">
        <v>195</v>
      </c>
      <c r="Q408" s="34">
        <v>11.14</v>
      </c>
      <c r="R408" s="34">
        <v>0</v>
      </c>
      <c r="S408" s="36">
        <f t="shared" si="47"/>
        <v>82.009999999999991</v>
      </c>
      <c r="T408" s="37">
        <f t="shared" si="48"/>
        <v>103.97500000000001</v>
      </c>
      <c r="U408" s="38">
        <f t="shared" si="49"/>
        <v>4.9908000000000001</v>
      </c>
      <c r="V408" s="9" t="str" cm="1">
        <f t="array" ref="V408">_xlfn.XLOOKUP(HsgLista[[#This Row],[Helyiség kategória kód]], _KatKódok, Hasznos_e)</f>
        <v>Egyéb</v>
      </c>
      <c r="W408" s="55" t="str">
        <f t="shared" si="50"/>
        <v>200-as rúd</v>
      </c>
      <c r="X408" s="103">
        <f t="shared" si="51"/>
        <v>1.5300000000000002</v>
      </c>
      <c r="Y408" s="9" t="str" cm="1">
        <f t="array" ref="Y408">_xlfn.XLOOKUP(_xlfn.SINGLE(Burkolattípus), lábazat!$A$3:$A$17, _xlfn.XLOOKUP(_xlfn.SINGLE(Falburkolattípus), lábazat!$C$1:$U$1, lábazat!$C$3:$U$17))</f>
        <v>nincs</v>
      </c>
      <c r="Z408" s="9"/>
      <c r="AA408" s="20"/>
      <c r="AB408" s="39"/>
      <c r="AE408" s="9"/>
      <c r="AF408" s="9"/>
    </row>
    <row r="409" spans="1:32">
      <c r="A409" s="32" t="str">
        <f>LEFT(ID)</f>
        <v>O</v>
      </c>
      <c r="B409" s="33">
        <f t="shared" si="45"/>
        <v>0</v>
      </c>
      <c r="C409" s="33">
        <f t="shared" si="46"/>
        <v>25</v>
      </c>
      <c r="D409" s="9" t="s">
        <v>419</v>
      </c>
      <c r="E409" s="9" t="s">
        <v>81</v>
      </c>
      <c r="F409" s="9" t="s">
        <v>75</v>
      </c>
      <c r="G409" s="9" t="s">
        <v>420</v>
      </c>
      <c r="H409" s="9" t="s">
        <v>67</v>
      </c>
      <c r="I409" s="9" t="s">
        <v>254</v>
      </c>
      <c r="J409" s="34">
        <v>35.520000000000003</v>
      </c>
      <c r="K409" s="35">
        <v>36.1</v>
      </c>
      <c r="L409" s="35">
        <v>4.03</v>
      </c>
      <c r="M409" s="35">
        <v>3.3</v>
      </c>
      <c r="N409" s="9" t="s">
        <v>50</v>
      </c>
      <c r="O409" s="9" t="s">
        <v>104</v>
      </c>
      <c r="P409" s="9" t="s">
        <v>51</v>
      </c>
      <c r="Q409" s="34">
        <v>6.64</v>
      </c>
      <c r="R409" s="34">
        <v>49.13</v>
      </c>
      <c r="S409" s="36">
        <f t="shared" si="47"/>
        <v>63.359999999999992</v>
      </c>
      <c r="T409" s="37">
        <f t="shared" si="48"/>
        <v>117.21600000000001</v>
      </c>
      <c r="U409" s="38">
        <f t="shared" si="49"/>
        <v>4.2624000000000004</v>
      </c>
      <c r="V409" s="9" t="str" cm="1">
        <f t="array" ref="V409">_xlfn.XLOOKUP(HsgLista[[#This Row],[Helyiség kategória kód]], _KatKódok, Hasznos_e)</f>
        <v>Egyéb</v>
      </c>
      <c r="W409" s="55" t="str">
        <f t="shared" si="50"/>
        <v>100-as rúd</v>
      </c>
      <c r="X409" s="103">
        <f t="shared" si="51"/>
        <v>0.73000000000000043</v>
      </c>
      <c r="Y409" s="9" t="str" cm="1">
        <f t="array" ref="Y409">_xlfn.XLOOKUP(_xlfn.SINGLE(Burkolattípus), lábazat!$A$3:$A$17, _xlfn.XLOOKUP(_xlfn.SINGLE(Falburkolattípus), lábazat!$C$1:$U$1, lábazat!$C$3:$U$17))</f>
        <v>KER1</v>
      </c>
      <c r="Z409" s="9"/>
      <c r="AA409" s="20"/>
      <c r="AB409" s="39"/>
      <c r="AE409" s="9"/>
      <c r="AF409" s="9"/>
    </row>
    <row r="410" spans="1:32">
      <c r="A410" s="32" t="str">
        <f>LEFT(ID)</f>
        <v>O</v>
      </c>
      <c r="B410" s="33">
        <f t="shared" si="45"/>
        <v>0</v>
      </c>
      <c r="C410" s="33">
        <f t="shared" si="46"/>
        <v>46</v>
      </c>
      <c r="D410" s="9" t="s">
        <v>421</v>
      </c>
      <c r="E410" s="9" t="s">
        <v>200</v>
      </c>
      <c r="F410" s="9" t="s">
        <v>75</v>
      </c>
      <c r="G410" s="9" t="s">
        <v>76</v>
      </c>
      <c r="H410" s="9" t="s">
        <v>71</v>
      </c>
      <c r="I410" s="9" t="s">
        <v>254</v>
      </c>
      <c r="J410" s="34">
        <v>3.34</v>
      </c>
      <c r="K410" s="35">
        <v>7.76</v>
      </c>
      <c r="L410" s="35">
        <v>4.03</v>
      </c>
      <c r="M410" s="35">
        <v>2.5</v>
      </c>
      <c r="N410" s="9" t="s">
        <v>103</v>
      </c>
      <c r="O410" s="9" t="s">
        <v>60</v>
      </c>
      <c r="P410" s="9" t="s">
        <v>105</v>
      </c>
      <c r="Q410" s="34">
        <v>2.13</v>
      </c>
      <c r="R410" s="34">
        <v>0</v>
      </c>
      <c r="S410" s="36">
        <f t="shared" si="47"/>
        <v>17.27</v>
      </c>
      <c r="T410" s="37">
        <f t="shared" si="48"/>
        <v>8.35</v>
      </c>
      <c r="U410" s="38">
        <f t="shared" si="49"/>
        <v>0.40079999999999999</v>
      </c>
      <c r="V410" s="9" t="str" cm="1">
        <f t="array" ref="V410">_xlfn.XLOOKUP(HsgLista[[#This Row],[Helyiség kategória kód]], _KatKódok, Hasznos_e)</f>
        <v>Egyéb</v>
      </c>
      <c r="W410" s="55" t="str">
        <f t="shared" si="50"/>
        <v>200-as rúd</v>
      </c>
      <c r="X410" s="103">
        <f t="shared" si="51"/>
        <v>1.5300000000000002</v>
      </c>
      <c r="Y410" s="9" t="str" cm="1">
        <f t="array" ref="Y410">_xlfn.XLOOKUP(_xlfn.SINGLE(Burkolattípus), lábazat!$A$3:$A$17, _xlfn.XLOOKUP(_xlfn.SINGLE(Falburkolattípus), lábazat!$C$1:$U$1, lábazat!$C$3:$U$17))</f>
        <v>nincs</v>
      </c>
      <c r="Z410" s="9"/>
      <c r="AA410" s="20"/>
      <c r="AB410" s="39"/>
      <c r="AE410" s="9"/>
      <c r="AF410" s="9"/>
    </row>
    <row r="411" spans="1:32">
      <c r="A411" s="32" t="str">
        <f>LEFT(ID)</f>
        <v>O</v>
      </c>
      <c r="B411" s="33">
        <f t="shared" si="45"/>
        <v>0</v>
      </c>
      <c r="C411" s="33">
        <f t="shared" si="46"/>
        <v>47</v>
      </c>
      <c r="D411" s="9" t="s">
        <v>422</v>
      </c>
      <c r="E411" s="9" t="s">
        <v>102</v>
      </c>
      <c r="F411" s="9" t="s">
        <v>75</v>
      </c>
      <c r="G411" s="9" t="s">
        <v>76</v>
      </c>
      <c r="H411" s="9" t="s">
        <v>71</v>
      </c>
      <c r="I411" s="9" t="s">
        <v>254</v>
      </c>
      <c r="J411" s="34">
        <v>3.03</v>
      </c>
      <c r="K411" s="35">
        <v>7.03</v>
      </c>
      <c r="L411" s="35">
        <v>4.03</v>
      </c>
      <c r="M411" s="35">
        <v>2.5</v>
      </c>
      <c r="N411" s="9" t="s">
        <v>103</v>
      </c>
      <c r="O411" s="9" t="s">
        <v>60</v>
      </c>
      <c r="P411" s="9" t="s">
        <v>105</v>
      </c>
      <c r="Q411" s="34">
        <v>3.72</v>
      </c>
      <c r="R411" s="34">
        <v>0</v>
      </c>
      <c r="S411" s="36">
        <f t="shared" si="47"/>
        <v>13.854999999999999</v>
      </c>
      <c r="T411" s="37">
        <f t="shared" si="48"/>
        <v>7.5749999999999993</v>
      </c>
      <c r="U411" s="38">
        <f t="shared" si="49"/>
        <v>0.36359999999999998</v>
      </c>
      <c r="V411" s="9" t="str" cm="1">
        <f t="array" ref="V411">_xlfn.XLOOKUP(HsgLista[[#This Row],[Helyiség kategória kód]], _KatKódok, Hasznos_e)</f>
        <v>Egyéb</v>
      </c>
      <c r="W411" s="55" t="str">
        <f t="shared" si="50"/>
        <v>200-as rúd</v>
      </c>
      <c r="X411" s="103">
        <f t="shared" si="51"/>
        <v>1.5300000000000002</v>
      </c>
      <c r="Y411" s="9" t="str" cm="1">
        <f t="array" ref="Y411">_xlfn.XLOOKUP(_xlfn.SINGLE(Burkolattípus), lábazat!$A$3:$A$17, _xlfn.XLOOKUP(_xlfn.SINGLE(Falburkolattípus), lábazat!$C$1:$U$1, lábazat!$C$3:$U$17))</f>
        <v>nincs</v>
      </c>
      <c r="Z411" s="9"/>
      <c r="AA411" s="20"/>
      <c r="AB411" s="39"/>
      <c r="AE411" s="9"/>
      <c r="AF411" s="9"/>
    </row>
    <row r="412" spans="1:32">
      <c r="A412" s="32" t="str">
        <f>LEFT(ID)</f>
        <v>O</v>
      </c>
      <c r="B412" s="33">
        <f t="shared" si="45"/>
        <v>0</v>
      </c>
      <c r="C412" s="33">
        <f t="shared" si="46"/>
        <v>48</v>
      </c>
      <c r="D412" s="9" t="s">
        <v>423</v>
      </c>
      <c r="E412" s="9" t="s">
        <v>109</v>
      </c>
      <c r="F412" s="9" t="s">
        <v>75</v>
      </c>
      <c r="G412" s="9" t="s">
        <v>76</v>
      </c>
      <c r="H412" s="9" t="s">
        <v>71</v>
      </c>
      <c r="I412" s="9" t="s">
        <v>254</v>
      </c>
      <c r="J412" s="34">
        <v>5.01</v>
      </c>
      <c r="K412" s="35">
        <v>10.81</v>
      </c>
      <c r="L412" s="35">
        <v>4.03</v>
      </c>
      <c r="M412" s="35">
        <v>2.5</v>
      </c>
      <c r="N412" s="9" t="s">
        <v>103</v>
      </c>
      <c r="O412" s="9" t="s">
        <v>60</v>
      </c>
      <c r="P412" s="9" t="s">
        <v>105</v>
      </c>
      <c r="Q412" s="34">
        <v>5.05</v>
      </c>
      <c r="R412" s="34">
        <v>0</v>
      </c>
      <c r="S412" s="36">
        <f t="shared" si="47"/>
        <v>21.975000000000001</v>
      </c>
      <c r="T412" s="37">
        <f t="shared" si="48"/>
        <v>12.524999999999999</v>
      </c>
      <c r="U412" s="38">
        <f t="shared" si="49"/>
        <v>0.60119999999999996</v>
      </c>
      <c r="V412" s="9" t="str" cm="1">
        <f t="array" ref="V412">_xlfn.XLOOKUP(HsgLista[[#This Row],[Helyiség kategória kód]], _KatKódok, Hasznos_e)</f>
        <v>Egyéb</v>
      </c>
      <c r="W412" s="55" t="str">
        <f t="shared" si="50"/>
        <v>200-as rúd</v>
      </c>
      <c r="X412" s="103">
        <f t="shared" si="51"/>
        <v>1.5300000000000002</v>
      </c>
      <c r="Y412" s="9" t="str" cm="1">
        <f t="array" ref="Y412">_xlfn.XLOOKUP(_xlfn.SINGLE(Burkolattípus), lábazat!$A$3:$A$17, _xlfn.XLOOKUP(_xlfn.SINGLE(Falburkolattípus), lábazat!$C$1:$U$1, lábazat!$C$3:$U$17))</f>
        <v>nincs</v>
      </c>
      <c r="Z412" s="9"/>
      <c r="AA412" s="20"/>
      <c r="AB412" s="39"/>
      <c r="AE412" s="9"/>
      <c r="AF412" s="9"/>
    </row>
    <row r="413" spans="1:32">
      <c r="A413" s="32" t="str">
        <f>LEFT(ID)</f>
        <v>O</v>
      </c>
      <c r="B413" s="33">
        <f t="shared" si="45"/>
        <v>0</v>
      </c>
      <c r="C413" s="33">
        <f t="shared" si="46"/>
        <v>49</v>
      </c>
      <c r="D413" s="9" t="s">
        <v>424</v>
      </c>
      <c r="E413" s="9" t="s">
        <v>109</v>
      </c>
      <c r="F413" s="9" t="s">
        <v>75</v>
      </c>
      <c r="G413" s="9" t="s">
        <v>76</v>
      </c>
      <c r="H413" s="9" t="s">
        <v>71</v>
      </c>
      <c r="I413" s="9" t="s">
        <v>254</v>
      </c>
      <c r="J413" s="34">
        <v>0.95</v>
      </c>
      <c r="K413" s="35">
        <v>4.0999999999999996</v>
      </c>
      <c r="L413" s="35">
        <v>4.03</v>
      </c>
      <c r="M413" s="35">
        <v>2.5</v>
      </c>
      <c r="N413" s="9" t="s">
        <v>103</v>
      </c>
      <c r="O413" s="9" t="s">
        <v>60</v>
      </c>
      <c r="P413" s="9" t="s">
        <v>105</v>
      </c>
      <c r="Q413" s="34">
        <v>1.59</v>
      </c>
      <c r="R413" s="34">
        <v>0</v>
      </c>
      <c r="S413" s="36">
        <f t="shared" si="47"/>
        <v>8.66</v>
      </c>
      <c r="T413" s="37">
        <f t="shared" si="48"/>
        <v>2.375</v>
      </c>
      <c r="U413" s="38">
        <f t="shared" si="49"/>
        <v>0.11399999999999999</v>
      </c>
      <c r="V413" s="9" t="str" cm="1">
        <f t="array" ref="V413">_xlfn.XLOOKUP(HsgLista[[#This Row],[Helyiség kategória kód]], _KatKódok, Hasznos_e)</f>
        <v>Egyéb</v>
      </c>
      <c r="W413" s="55" t="str">
        <f t="shared" si="50"/>
        <v>200-as rúd</v>
      </c>
      <c r="X413" s="103">
        <f t="shared" si="51"/>
        <v>1.5300000000000002</v>
      </c>
      <c r="Y413" s="9" t="str" cm="1">
        <f t="array" ref="Y413">_xlfn.XLOOKUP(_xlfn.SINGLE(Burkolattípus), lábazat!$A$3:$A$17, _xlfn.XLOOKUP(_xlfn.SINGLE(Falburkolattípus), lábazat!$C$1:$U$1, lábazat!$C$3:$U$17))</f>
        <v>nincs</v>
      </c>
      <c r="Z413" s="9"/>
      <c r="AA413" s="20"/>
      <c r="AB413" s="39"/>
      <c r="AE413" s="9"/>
      <c r="AF413" s="9"/>
    </row>
    <row r="414" spans="1:32">
      <c r="A414" s="32" t="str">
        <f>LEFT(ID)</f>
        <v>O</v>
      </c>
      <c r="B414" s="33">
        <f t="shared" si="45"/>
        <v>0</v>
      </c>
      <c r="C414" s="33">
        <f t="shared" si="46"/>
        <v>50</v>
      </c>
      <c r="D414" s="9" t="s">
        <v>425</v>
      </c>
      <c r="E414" s="9" t="s">
        <v>109</v>
      </c>
      <c r="F414" s="9" t="s">
        <v>75</v>
      </c>
      <c r="G414" s="9" t="s">
        <v>76</v>
      </c>
      <c r="H414" s="9" t="s">
        <v>71</v>
      </c>
      <c r="I414" s="9" t="s">
        <v>254</v>
      </c>
      <c r="J414" s="34">
        <v>1</v>
      </c>
      <c r="K414" s="35">
        <v>4.03</v>
      </c>
      <c r="L414" s="35">
        <v>4.03</v>
      </c>
      <c r="M414" s="35">
        <v>2.5</v>
      </c>
      <c r="N414" s="9" t="s">
        <v>103</v>
      </c>
      <c r="O414" s="9" t="s">
        <v>60</v>
      </c>
      <c r="P414" s="9" t="s">
        <v>105</v>
      </c>
      <c r="Q414" s="34">
        <v>1.59</v>
      </c>
      <c r="R414" s="34">
        <v>0</v>
      </c>
      <c r="S414" s="36">
        <f t="shared" si="47"/>
        <v>8.4850000000000012</v>
      </c>
      <c r="T414" s="37">
        <f t="shared" si="48"/>
        <v>2.5</v>
      </c>
      <c r="U414" s="38">
        <f t="shared" si="49"/>
        <v>0.12</v>
      </c>
      <c r="V414" s="9" t="str" cm="1">
        <f t="array" ref="V414">_xlfn.XLOOKUP(HsgLista[[#This Row],[Helyiség kategória kód]], _KatKódok, Hasznos_e)</f>
        <v>Egyéb</v>
      </c>
      <c r="W414" s="55" t="str">
        <f t="shared" si="50"/>
        <v>200-as rúd</v>
      </c>
      <c r="X414" s="103">
        <f t="shared" si="51"/>
        <v>1.5300000000000002</v>
      </c>
      <c r="Y414" s="9" t="str" cm="1">
        <f t="array" ref="Y414">_xlfn.XLOOKUP(_xlfn.SINGLE(Burkolattípus), lábazat!$A$3:$A$17, _xlfn.XLOOKUP(_xlfn.SINGLE(Falburkolattípus), lábazat!$C$1:$U$1, lábazat!$C$3:$U$17))</f>
        <v>nincs</v>
      </c>
      <c r="Z414" s="9"/>
      <c r="AA414" s="20"/>
      <c r="AB414" s="39"/>
      <c r="AE414" s="9"/>
      <c r="AF414" s="9"/>
    </row>
    <row r="415" spans="1:32">
      <c r="A415" s="32" t="str">
        <f>LEFT(ID)</f>
        <v>O</v>
      </c>
      <c r="B415" s="33">
        <f t="shared" si="45"/>
        <v>0</v>
      </c>
      <c r="C415" s="33">
        <f t="shared" si="46"/>
        <v>51</v>
      </c>
      <c r="D415" s="9" t="s">
        <v>426</v>
      </c>
      <c r="E415" s="9" t="s">
        <v>111</v>
      </c>
      <c r="F415" s="9" t="s">
        <v>75</v>
      </c>
      <c r="G415" s="9" t="s">
        <v>76</v>
      </c>
      <c r="H415" s="9" t="s">
        <v>71</v>
      </c>
      <c r="I415" s="9" t="s">
        <v>254</v>
      </c>
      <c r="J415" s="34">
        <v>3.03</v>
      </c>
      <c r="K415" s="35">
        <v>7.04</v>
      </c>
      <c r="L415" s="35">
        <v>4.03</v>
      </c>
      <c r="M415" s="35">
        <v>2.5</v>
      </c>
      <c r="N415" s="9" t="s">
        <v>103</v>
      </c>
      <c r="O415" s="9" t="s">
        <v>60</v>
      </c>
      <c r="P415" s="9" t="s">
        <v>105</v>
      </c>
      <c r="Q415" s="34">
        <v>3.72</v>
      </c>
      <c r="R415" s="34">
        <v>0</v>
      </c>
      <c r="S415" s="36">
        <f t="shared" si="47"/>
        <v>13.88</v>
      </c>
      <c r="T415" s="37">
        <f t="shared" si="48"/>
        <v>7.5749999999999993</v>
      </c>
      <c r="U415" s="38">
        <f t="shared" si="49"/>
        <v>0.36359999999999998</v>
      </c>
      <c r="V415" s="9" t="str" cm="1">
        <f t="array" ref="V415">_xlfn.XLOOKUP(HsgLista[[#This Row],[Helyiség kategória kód]], _KatKódok, Hasznos_e)</f>
        <v>Egyéb</v>
      </c>
      <c r="W415" s="55" t="str">
        <f t="shared" si="50"/>
        <v>200-as rúd</v>
      </c>
      <c r="X415" s="103">
        <f t="shared" si="51"/>
        <v>1.5300000000000002</v>
      </c>
      <c r="Y415" s="9" t="str" cm="1">
        <f t="array" ref="Y415">_xlfn.XLOOKUP(_xlfn.SINGLE(Burkolattípus), lábazat!$A$3:$A$17, _xlfn.XLOOKUP(_xlfn.SINGLE(Falburkolattípus), lábazat!$C$1:$U$1, lábazat!$C$3:$U$17))</f>
        <v>nincs</v>
      </c>
      <c r="Z415" s="9"/>
      <c r="AA415" s="20"/>
      <c r="AB415" s="39"/>
      <c r="AE415" s="9"/>
      <c r="AF415" s="9"/>
    </row>
    <row r="416" spans="1:32">
      <c r="A416" s="32" t="str">
        <f>LEFT(ID)</f>
        <v>O</v>
      </c>
      <c r="B416" s="33">
        <f t="shared" si="45"/>
        <v>0</v>
      </c>
      <c r="C416" s="33">
        <f t="shared" si="46"/>
        <v>52</v>
      </c>
      <c r="D416" s="9" t="s">
        <v>427</v>
      </c>
      <c r="E416" s="9" t="s">
        <v>112</v>
      </c>
      <c r="F416" s="9" t="s">
        <v>75</v>
      </c>
      <c r="G416" s="9" t="s">
        <v>76</v>
      </c>
      <c r="H416" s="9" t="s">
        <v>71</v>
      </c>
      <c r="I416" s="9" t="s">
        <v>254</v>
      </c>
      <c r="J416" s="34">
        <v>3.98</v>
      </c>
      <c r="K416" s="35">
        <v>9.69</v>
      </c>
      <c r="L416" s="35">
        <v>4.03</v>
      </c>
      <c r="M416" s="35">
        <v>2.5</v>
      </c>
      <c r="N416" s="9" t="s">
        <v>103</v>
      </c>
      <c r="O416" s="9" t="s">
        <v>60</v>
      </c>
      <c r="P416" s="9" t="s">
        <v>105</v>
      </c>
      <c r="Q416" s="34">
        <v>8.23</v>
      </c>
      <c r="R416" s="34">
        <v>0</v>
      </c>
      <c r="S416" s="36">
        <f t="shared" si="47"/>
        <v>15.994999999999997</v>
      </c>
      <c r="T416" s="37">
        <f t="shared" si="48"/>
        <v>9.9499999999999993</v>
      </c>
      <c r="U416" s="38">
        <f t="shared" si="49"/>
        <v>0.47759999999999997</v>
      </c>
      <c r="V416" s="9" t="str" cm="1">
        <f t="array" ref="V416">_xlfn.XLOOKUP(HsgLista[[#This Row],[Helyiség kategória kód]], _KatKódok, Hasznos_e)</f>
        <v>Egyéb</v>
      </c>
      <c r="W416" s="55" t="str">
        <f t="shared" si="50"/>
        <v>200-as rúd</v>
      </c>
      <c r="X416" s="103">
        <f t="shared" si="51"/>
        <v>1.5300000000000002</v>
      </c>
      <c r="Y416" s="9" t="str" cm="1">
        <f t="array" ref="Y416">_xlfn.XLOOKUP(_xlfn.SINGLE(Burkolattípus), lábazat!$A$3:$A$17, _xlfn.XLOOKUP(_xlfn.SINGLE(Falburkolattípus), lábazat!$C$1:$U$1, lábazat!$C$3:$U$17))</f>
        <v>nincs</v>
      </c>
      <c r="Z416" s="9"/>
      <c r="AA416" s="20"/>
      <c r="AB416" s="39"/>
      <c r="AE416" s="9"/>
      <c r="AF416" s="9"/>
    </row>
    <row r="417" spans="1:32">
      <c r="A417" s="32" t="str">
        <f>LEFT(ID)</f>
        <v>O</v>
      </c>
      <c r="B417" s="33">
        <f t="shared" si="45"/>
        <v>0</v>
      </c>
      <c r="C417" s="33">
        <f t="shared" si="46"/>
        <v>53</v>
      </c>
      <c r="D417" s="9" t="s">
        <v>428</v>
      </c>
      <c r="E417" s="9" t="s">
        <v>112</v>
      </c>
      <c r="F417" s="9" t="s">
        <v>75</v>
      </c>
      <c r="G417" s="9" t="s">
        <v>76</v>
      </c>
      <c r="H417" s="9" t="s">
        <v>71</v>
      </c>
      <c r="I417" s="9" t="s">
        <v>254</v>
      </c>
      <c r="J417" s="34">
        <v>0.95</v>
      </c>
      <c r="K417" s="35">
        <v>3.92</v>
      </c>
      <c r="L417" s="35">
        <v>4.03</v>
      </c>
      <c r="M417" s="35">
        <v>2.5</v>
      </c>
      <c r="N417" s="9" t="s">
        <v>103</v>
      </c>
      <c r="O417" s="9" t="s">
        <v>60</v>
      </c>
      <c r="P417" s="9" t="s">
        <v>105</v>
      </c>
      <c r="Q417" s="34">
        <v>1.59</v>
      </c>
      <c r="R417" s="34">
        <v>0</v>
      </c>
      <c r="S417" s="36">
        <f t="shared" si="47"/>
        <v>8.2100000000000009</v>
      </c>
      <c r="T417" s="37">
        <f t="shared" si="48"/>
        <v>2.375</v>
      </c>
      <c r="U417" s="38">
        <f t="shared" si="49"/>
        <v>0.11399999999999999</v>
      </c>
      <c r="V417" s="9" t="str" cm="1">
        <f t="array" ref="V417">_xlfn.XLOOKUP(HsgLista[[#This Row],[Helyiség kategória kód]], _KatKódok, Hasznos_e)</f>
        <v>Egyéb</v>
      </c>
      <c r="W417" s="55" t="str">
        <f t="shared" si="50"/>
        <v>200-as rúd</v>
      </c>
      <c r="X417" s="103">
        <f t="shared" si="51"/>
        <v>1.5300000000000002</v>
      </c>
      <c r="Y417" s="9" t="str" cm="1">
        <f t="array" ref="Y417">_xlfn.XLOOKUP(_xlfn.SINGLE(Burkolattípus), lábazat!$A$3:$A$17, _xlfn.XLOOKUP(_xlfn.SINGLE(Falburkolattípus), lábazat!$C$1:$U$1, lábazat!$C$3:$U$17))</f>
        <v>nincs</v>
      </c>
      <c r="Z417" s="9"/>
      <c r="AA417" s="20"/>
      <c r="AB417" s="39"/>
      <c r="AE417" s="9"/>
      <c r="AF417" s="9"/>
    </row>
    <row r="418" spans="1:32">
      <c r="A418" s="32" t="str">
        <f>LEFT(ID)</f>
        <v>O</v>
      </c>
      <c r="B418" s="33">
        <f t="shared" si="45"/>
        <v>0</v>
      </c>
      <c r="C418" s="33">
        <f t="shared" si="46"/>
        <v>54</v>
      </c>
      <c r="D418" s="9" t="s">
        <v>429</v>
      </c>
      <c r="E418" s="9" t="s">
        <v>112</v>
      </c>
      <c r="F418" s="9" t="s">
        <v>75</v>
      </c>
      <c r="G418" s="9" t="s">
        <v>76</v>
      </c>
      <c r="H418" s="9" t="s">
        <v>71</v>
      </c>
      <c r="I418" s="9" t="s">
        <v>254</v>
      </c>
      <c r="J418" s="34">
        <v>0.95</v>
      </c>
      <c r="K418" s="35">
        <v>3.92</v>
      </c>
      <c r="L418" s="35">
        <v>4.03</v>
      </c>
      <c r="M418" s="35">
        <v>2.5</v>
      </c>
      <c r="N418" s="9" t="s">
        <v>103</v>
      </c>
      <c r="O418" s="9" t="s">
        <v>60</v>
      </c>
      <c r="P418" s="9" t="s">
        <v>105</v>
      </c>
      <c r="Q418" s="34">
        <v>1.59</v>
      </c>
      <c r="R418" s="34">
        <v>0</v>
      </c>
      <c r="S418" s="36">
        <f t="shared" si="47"/>
        <v>8.2100000000000009</v>
      </c>
      <c r="T418" s="37">
        <f t="shared" si="48"/>
        <v>2.375</v>
      </c>
      <c r="U418" s="38">
        <f t="shared" si="49"/>
        <v>0.11399999999999999</v>
      </c>
      <c r="V418" s="9" t="str" cm="1">
        <f t="array" ref="V418">_xlfn.XLOOKUP(HsgLista[[#This Row],[Helyiség kategória kód]], _KatKódok, Hasznos_e)</f>
        <v>Egyéb</v>
      </c>
      <c r="W418" s="55" t="str">
        <f t="shared" si="50"/>
        <v>200-as rúd</v>
      </c>
      <c r="X418" s="103">
        <f t="shared" si="51"/>
        <v>1.5300000000000002</v>
      </c>
      <c r="Y418" s="9" t="str" cm="1">
        <f t="array" ref="Y418">_xlfn.XLOOKUP(_xlfn.SINGLE(Burkolattípus), lábazat!$A$3:$A$17, _xlfn.XLOOKUP(_xlfn.SINGLE(Falburkolattípus), lábazat!$C$1:$U$1, lábazat!$C$3:$U$17))</f>
        <v>nincs</v>
      </c>
      <c r="Z418" s="9"/>
      <c r="AA418" s="20"/>
      <c r="AB418" s="39"/>
      <c r="AE418" s="9"/>
      <c r="AF418" s="9"/>
    </row>
    <row r="419" spans="1:32">
      <c r="A419" s="32" t="str">
        <f>LEFT(ID)</f>
        <v>O</v>
      </c>
      <c r="B419" s="33">
        <f t="shared" si="45"/>
        <v>0</v>
      </c>
      <c r="C419" s="33">
        <f t="shared" si="46"/>
        <v>55</v>
      </c>
      <c r="D419" s="9" t="s">
        <v>430</v>
      </c>
      <c r="E419" s="9" t="s">
        <v>112</v>
      </c>
      <c r="F419" s="9" t="s">
        <v>75</v>
      </c>
      <c r="G419" s="9" t="s">
        <v>76</v>
      </c>
      <c r="H419" s="9" t="s">
        <v>71</v>
      </c>
      <c r="I419" s="9" t="s">
        <v>254</v>
      </c>
      <c r="J419" s="34">
        <v>0.95</v>
      </c>
      <c r="K419" s="35">
        <v>3.92</v>
      </c>
      <c r="L419" s="35">
        <v>4.03</v>
      </c>
      <c r="M419" s="35">
        <v>2.5</v>
      </c>
      <c r="N419" s="9" t="s">
        <v>103</v>
      </c>
      <c r="O419" s="9" t="s">
        <v>60</v>
      </c>
      <c r="P419" s="9" t="s">
        <v>105</v>
      </c>
      <c r="Q419" s="34">
        <v>1.59</v>
      </c>
      <c r="R419" s="34">
        <v>0</v>
      </c>
      <c r="S419" s="36">
        <f t="shared" si="47"/>
        <v>8.2100000000000009</v>
      </c>
      <c r="T419" s="37">
        <f t="shared" si="48"/>
        <v>2.375</v>
      </c>
      <c r="U419" s="38">
        <f t="shared" si="49"/>
        <v>0.11399999999999999</v>
      </c>
      <c r="V419" s="9" t="str" cm="1">
        <f t="array" ref="V419">_xlfn.XLOOKUP(HsgLista[[#This Row],[Helyiség kategória kód]], _KatKódok, Hasznos_e)</f>
        <v>Egyéb</v>
      </c>
      <c r="W419" s="55" t="str">
        <f t="shared" si="50"/>
        <v>200-as rúd</v>
      </c>
      <c r="X419" s="103">
        <f t="shared" si="51"/>
        <v>1.5300000000000002</v>
      </c>
      <c r="Y419" s="9" t="str" cm="1">
        <f t="array" ref="Y419">_xlfn.XLOOKUP(_xlfn.SINGLE(Burkolattípus), lábazat!$A$3:$A$17, _xlfn.XLOOKUP(_xlfn.SINGLE(Falburkolattípus), lábazat!$C$1:$U$1, lábazat!$C$3:$U$17))</f>
        <v>nincs</v>
      </c>
      <c r="Z419" s="9"/>
      <c r="AA419" s="20"/>
      <c r="AB419" s="39"/>
      <c r="AE419" s="9"/>
      <c r="AF419" s="9"/>
    </row>
    <row r="420" spans="1:32">
      <c r="A420" s="32" t="str">
        <f>LEFT(ID)</f>
        <v>O</v>
      </c>
      <c r="B420" s="33">
        <f t="shared" si="45"/>
        <v>0</v>
      </c>
      <c r="C420" s="33">
        <f t="shared" si="46"/>
        <v>56</v>
      </c>
      <c r="D420" s="9" t="s">
        <v>431</v>
      </c>
      <c r="E420" s="9" t="s">
        <v>112</v>
      </c>
      <c r="F420" s="9" t="s">
        <v>75</v>
      </c>
      <c r="G420" s="9" t="s">
        <v>76</v>
      </c>
      <c r="H420" s="9" t="s">
        <v>71</v>
      </c>
      <c r="I420" s="9" t="s">
        <v>254</v>
      </c>
      <c r="J420" s="34">
        <v>1</v>
      </c>
      <c r="K420" s="35">
        <v>4.03</v>
      </c>
      <c r="L420" s="35">
        <v>4.03</v>
      </c>
      <c r="M420" s="35">
        <v>2.5</v>
      </c>
      <c r="N420" s="9" t="s">
        <v>103</v>
      </c>
      <c r="O420" s="9" t="s">
        <v>60</v>
      </c>
      <c r="P420" s="9" t="s">
        <v>105</v>
      </c>
      <c r="Q420" s="34">
        <v>1.59</v>
      </c>
      <c r="R420" s="34">
        <v>0</v>
      </c>
      <c r="S420" s="36">
        <f t="shared" si="47"/>
        <v>8.4850000000000012</v>
      </c>
      <c r="T420" s="37">
        <f t="shared" si="48"/>
        <v>2.5</v>
      </c>
      <c r="U420" s="38">
        <f t="shared" si="49"/>
        <v>0.12</v>
      </c>
      <c r="V420" s="9" t="str" cm="1">
        <f t="array" ref="V420">_xlfn.XLOOKUP(HsgLista[[#This Row],[Helyiség kategória kód]], _KatKódok, Hasznos_e)</f>
        <v>Egyéb</v>
      </c>
      <c r="W420" s="55" t="str">
        <f t="shared" si="50"/>
        <v>200-as rúd</v>
      </c>
      <c r="X420" s="103">
        <f t="shared" si="51"/>
        <v>1.5300000000000002</v>
      </c>
      <c r="Y420" s="9" t="str" cm="1">
        <f t="array" ref="Y420">_xlfn.XLOOKUP(_xlfn.SINGLE(Burkolattípus), lábazat!$A$3:$A$17, _xlfn.XLOOKUP(_xlfn.SINGLE(Falburkolattípus), lábazat!$C$1:$U$1, lábazat!$C$3:$U$17))</f>
        <v>nincs</v>
      </c>
      <c r="Z420" s="9"/>
      <c r="AA420" s="20"/>
      <c r="AB420" s="39"/>
      <c r="AE420" s="9"/>
      <c r="AF420" s="9"/>
    </row>
    <row r="421" spans="1:32">
      <c r="A421" s="32" t="str">
        <f>LEFT(ID)</f>
        <v>O</v>
      </c>
      <c r="B421" s="33">
        <f t="shared" si="45"/>
        <v>1</v>
      </c>
      <c r="C421" s="33">
        <f t="shared" si="46"/>
        <v>41</v>
      </c>
      <c r="D421" s="9" t="s">
        <v>432</v>
      </c>
      <c r="E421" s="9" t="s">
        <v>324</v>
      </c>
      <c r="F421" s="9" t="s">
        <v>75</v>
      </c>
      <c r="G421" s="9" t="s">
        <v>76</v>
      </c>
      <c r="H421" s="9" t="s">
        <v>67</v>
      </c>
      <c r="I421" s="9" t="s">
        <v>254</v>
      </c>
      <c r="J421" s="34">
        <v>3.84</v>
      </c>
      <c r="K421" s="35">
        <v>7.96</v>
      </c>
      <c r="L421" s="35">
        <v>3.01</v>
      </c>
      <c r="M421" s="35">
        <v>2.5</v>
      </c>
      <c r="N421" s="9" t="s">
        <v>50</v>
      </c>
      <c r="O421" s="9" t="s">
        <v>104</v>
      </c>
      <c r="P421" s="9" t="s">
        <v>89</v>
      </c>
      <c r="Q421" s="34">
        <v>4.91</v>
      </c>
      <c r="R421" s="34">
        <v>0</v>
      </c>
      <c r="S421" s="36">
        <f t="shared" si="47"/>
        <v>14.989999999999998</v>
      </c>
      <c r="T421" s="37">
        <f t="shared" si="48"/>
        <v>9.6</v>
      </c>
      <c r="U421" s="38">
        <f t="shared" si="49"/>
        <v>0.46079999999999999</v>
      </c>
      <c r="V421" s="9" t="str" cm="1">
        <f t="array" ref="V421">_xlfn.XLOOKUP(HsgLista[[#This Row],[Helyiség kategória kód]], _KatKódok, Hasznos_e)</f>
        <v>Egyéb</v>
      </c>
      <c r="W421" s="55" t="str">
        <f t="shared" si="50"/>
        <v>100-as rúd</v>
      </c>
      <c r="X421" s="103">
        <f t="shared" si="51"/>
        <v>0.50999999999999979</v>
      </c>
      <c r="Y421" s="9" t="str" cm="1">
        <f t="array" ref="Y421">_xlfn.XLOOKUP(_xlfn.SINGLE(Burkolattípus), lábazat!$A$3:$A$17, _xlfn.XLOOKUP(_xlfn.SINGLE(Falburkolattípus), lábazat!$C$1:$U$1, lábazat!$C$3:$U$17))</f>
        <v>KER1</v>
      </c>
      <c r="Z421" s="9"/>
      <c r="AA421" s="20"/>
      <c r="AB421" s="39"/>
      <c r="AE421" s="9"/>
      <c r="AF421" s="9"/>
    </row>
    <row r="422" spans="1:32">
      <c r="A422" s="32" t="str">
        <f>LEFT(ID)</f>
        <v>O</v>
      </c>
      <c r="B422" s="33">
        <f t="shared" si="45"/>
        <v>1</v>
      </c>
      <c r="C422" s="33">
        <f t="shared" si="46"/>
        <v>42</v>
      </c>
      <c r="D422" s="9" t="s">
        <v>433</v>
      </c>
      <c r="E422" s="9" t="s">
        <v>434</v>
      </c>
      <c r="F422" s="9" t="s">
        <v>75</v>
      </c>
      <c r="G422" s="9" t="s">
        <v>76</v>
      </c>
      <c r="H422" s="9" t="s">
        <v>67</v>
      </c>
      <c r="I422" s="9" t="s">
        <v>254</v>
      </c>
      <c r="J422" s="34">
        <v>26.22</v>
      </c>
      <c r="K422" s="35">
        <v>22.1</v>
      </c>
      <c r="L422" s="35">
        <v>3.01</v>
      </c>
      <c r="M422" s="35">
        <v>3</v>
      </c>
      <c r="O422" s="9" t="s">
        <v>104</v>
      </c>
      <c r="P422" s="9" t="s">
        <v>89</v>
      </c>
      <c r="Q422" s="34">
        <v>2.46</v>
      </c>
      <c r="R422" s="34">
        <v>0</v>
      </c>
      <c r="S422" s="36">
        <f t="shared" si="47"/>
        <v>63.840000000000011</v>
      </c>
      <c r="T422" s="37">
        <f t="shared" si="48"/>
        <v>78.66</v>
      </c>
      <c r="U422" s="38">
        <f t="shared" si="49"/>
        <v>3.1463999999999999</v>
      </c>
      <c r="V422" s="9" t="str" cm="1">
        <f t="array" ref="V422">_xlfn.XLOOKUP(HsgLista[[#This Row],[Helyiség kategória kód]], _KatKódok, Hasznos_e)</f>
        <v>Egyéb</v>
      </c>
      <c r="W422" s="55" t="str">
        <f t="shared" si="50"/>
        <v>Nem kell</v>
      </c>
      <c r="X422" s="103">
        <f t="shared" si="51"/>
        <v>9.9999999999997868E-3</v>
      </c>
      <c r="Y422" s="9" t="str" cm="1">
        <f t="array" ref="Y422">_xlfn.XLOOKUP(_xlfn.SINGLE(Burkolattípus), lábazat!$A$3:$A$17, _xlfn.XLOOKUP(_xlfn.SINGLE(Falburkolattípus), lábazat!$C$1:$U$1, lábazat!$C$3:$U$17))</f>
        <v>KER1</v>
      </c>
      <c r="Z422" s="9"/>
      <c r="AA422" s="20"/>
      <c r="AB422" s="39"/>
      <c r="AE422" s="9"/>
      <c r="AF422" s="9"/>
    </row>
    <row r="423" spans="1:32">
      <c r="A423" s="32" t="str">
        <f>LEFT(ID)</f>
        <v>O</v>
      </c>
      <c r="B423" s="33">
        <f t="shared" si="45"/>
        <v>5</v>
      </c>
      <c r="C423" s="33">
        <f t="shared" si="46"/>
        <v>0</v>
      </c>
      <c r="D423" s="9" t="s">
        <v>98</v>
      </c>
      <c r="E423" s="9" t="s">
        <v>81</v>
      </c>
      <c r="F423" s="9" t="s">
        <v>75</v>
      </c>
      <c r="G423" s="9" t="s">
        <v>76</v>
      </c>
      <c r="H423" s="9" t="s">
        <v>67</v>
      </c>
      <c r="I423" s="9" t="s">
        <v>254</v>
      </c>
      <c r="J423" s="34">
        <v>99.84</v>
      </c>
      <c r="K423" s="35">
        <v>86.3</v>
      </c>
      <c r="L423" s="35">
        <v>3.03</v>
      </c>
      <c r="M423" s="35">
        <v>2.5</v>
      </c>
      <c r="N423" s="9" t="s">
        <v>50</v>
      </c>
      <c r="O423" s="9" t="s">
        <v>141</v>
      </c>
      <c r="P423" s="9" t="s">
        <v>195</v>
      </c>
      <c r="Q423" s="34">
        <v>68.650000000000006</v>
      </c>
      <c r="R423" s="34">
        <v>0</v>
      </c>
      <c r="S423" s="36">
        <f t="shared" si="47"/>
        <v>147.1</v>
      </c>
      <c r="T423" s="37">
        <f t="shared" si="48"/>
        <v>249.60000000000002</v>
      </c>
      <c r="U423" s="38">
        <f t="shared" si="49"/>
        <v>11.980799999999999</v>
      </c>
      <c r="V423" s="9" t="str" cm="1">
        <f t="array" ref="V423">_xlfn.XLOOKUP(HsgLista[[#This Row],[Helyiség kategória kód]], _KatKódok, Hasznos_e)</f>
        <v>Egyéb</v>
      </c>
      <c r="W423" s="55" t="str">
        <f t="shared" si="50"/>
        <v>100-as rúd</v>
      </c>
      <c r="X423" s="103">
        <f t="shared" si="51"/>
        <v>0.5299999999999998</v>
      </c>
      <c r="Y423" s="9" t="str" cm="1">
        <f t="array" ref="Y423">_xlfn.XLOOKUP(_xlfn.SINGLE(Burkolattípus), lábazat!$A$3:$A$17, _xlfn.XLOOKUP(_xlfn.SINGLE(Falburkolattípus), lábazat!$C$1:$U$1, lábazat!$C$3:$U$17))</f>
        <v>nincs</v>
      </c>
      <c r="Z423" s="9"/>
      <c r="AA423" s="20"/>
      <c r="AB423" s="39"/>
      <c r="AE423" s="9"/>
      <c r="AF423" s="9"/>
    </row>
    <row r="424" spans="1:32">
      <c r="A424" s="32" t="str">
        <f>LEFT(ID)</f>
        <v>O</v>
      </c>
      <c r="B424" s="33">
        <f t="shared" si="45"/>
        <v>6</v>
      </c>
      <c r="C424" s="33">
        <f t="shared" si="46"/>
        <v>0</v>
      </c>
      <c r="D424" s="9" t="s">
        <v>100</v>
      </c>
      <c r="E424" s="9" t="s">
        <v>81</v>
      </c>
      <c r="F424" s="9" t="s">
        <v>75</v>
      </c>
      <c r="G424" s="9" t="s">
        <v>76</v>
      </c>
      <c r="H424" s="9" t="s">
        <v>67</v>
      </c>
      <c r="I424" s="9" t="s">
        <v>254</v>
      </c>
      <c r="J424" s="34">
        <v>92.3</v>
      </c>
      <c r="K424" s="35">
        <v>89.07</v>
      </c>
      <c r="L424" s="35">
        <v>2.99</v>
      </c>
      <c r="M424" s="35">
        <v>2.5</v>
      </c>
      <c r="N424" s="9" t="s">
        <v>50</v>
      </c>
      <c r="O424" s="9" t="s">
        <v>141</v>
      </c>
      <c r="P424" s="9" t="s">
        <v>195</v>
      </c>
      <c r="Q424" s="34">
        <v>52.01</v>
      </c>
      <c r="R424" s="34">
        <v>0</v>
      </c>
      <c r="S424" s="36">
        <f t="shared" si="47"/>
        <v>170.66499999999999</v>
      </c>
      <c r="T424" s="37">
        <f t="shared" si="48"/>
        <v>230.75</v>
      </c>
      <c r="U424" s="38">
        <f t="shared" si="49"/>
        <v>11.075999999999999</v>
      </c>
      <c r="V424" s="9" t="str" cm="1">
        <f t="array" ref="V424">_xlfn.XLOOKUP(HsgLista[[#This Row],[Helyiség kategória kód]], _KatKódok, Hasznos_e)</f>
        <v>Egyéb</v>
      </c>
      <c r="W424" s="55" t="str">
        <f t="shared" si="50"/>
        <v>50-es rúd</v>
      </c>
      <c r="X424" s="103">
        <f t="shared" si="51"/>
        <v>0.49000000000000021</v>
      </c>
      <c r="Y424" s="9" t="str" cm="1">
        <f t="array" ref="Y424">_xlfn.XLOOKUP(_xlfn.SINGLE(Burkolattípus), lábazat!$A$3:$A$17, _xlfn.XLOOKUP(_xlfn.SINGLE(Falburkolattípus), lábazat!$C$1:$U$1, lábazat!$C$3:$U$17))</f>
        <v>nincs</v>
      </c>
      <c r="Z424" s="9"/>
      <c r="AA424" s="20"/>
      <c r="AB424" s="39"/>
      <c r="AE424" s="9"/>
      <c r="AF424" s="9"/>
    </row>
    <row r="425" spans="1:32">
      <c r="A425" s="32" t="str">
        <f>LEFT(ID)</f>
        <v>O</v>
      </c>
      <c r="B425" s="33">
        <f t="shared" si="45"/>
        <v>6</v>
      </c>
      <c r="C425" s="33">
        <f t="shared" si="46"/>
        <v>11</v>
      </c>
      <c r="D425" s="9" t="s">
        <v>101</v>
      </c>
      <c r="E425" s="9" t="s">
        <v>70</v>
      </c>
      <c r="F425" s="9" t="s">
        <v>75</v>
      </c>
      <c r="G425" s="9" t="s">
        <v>76</v>
      </c>
      <c r="H425" s="9" t="s">
        <v>71</v>
      </c>
      <c r="I425" s="9" t="s">
        <v>254</v>
      </c>
      <c r="J425" s="34">
        <v>10.34</v>
      </c>
      <c r="K425" s="35">
        <v>12.91</v>
      </c>
      <c r="L425" s="35">
        <v>2.99</v>
      </c>
      <c r="M425" s="35">
        <v>2.5</v>
      </c>
      <c r="N425" s="9" t="s">
        <v>50</v>
      </c>
      <c r="O425" s="9" t="s">
        <v>60</v>
      </c>
      <c r="P425" s="9" t="s">
        <v>72</v>
      </c>
      <c r="Q425" s="34">
        <v>1.86</v>
      </c>
      <c r="R425" s="34">
        <v>0</v>
      </c>
      <c r="S425" s="36">
        <f t="shared" si="47"/>
        <v>30.414999999999999</v>
      </c>
      <c r="T425" s="37">
        <f t="shared" si="48"/>
        <v>25.85</v>
      </c>
      <c r="U425" s="38">
        <f t="shared" si="49"/>
        <v>1.2407999999999999</v>
      </c>
      <c r="V425" s="9" t="str" cm="1">
        <f t="array" ref="V425">_xlfn.XLOOKUP(HsgLista[[#This Row],[Helyiség kategória kód]], _KatKódok, Hasznos_e)</f>
        <v>Egyéb</v>
      </c>
      <c r="W425" s="55" t="str">
        <f t="shared" si="50"/>
        <v>50-es rúd</v>
      </c>
      <c r="X425" s="103">
        <f t="shared" si="51"/>
        <v>0.49000000000000021</v>
      </c>
      <c r="Y425" s="9" t="e" cm="1">
        <f t="array" ref="Y425">_xlfn.XLOOKUP(_xlfn.SINGLE(Burkolattípus), lábazat!$A$3:$A$17, _xlfn.XLOOKUP(_xlfn.SINGLE(Falburkolattípus), lábazat!$C$1:$U$1, lábazat!$C$3:$U$17))</f>
        <v>#N/A</v>
      </c>
      <c r="Z425" s="9"/>
      <c r="AA425" s="20"/>
      <c r="AB425" s="39"/>
      <c r="AE425" s="9"/>
      <c r="AF425" s="9"/>
    </row>
    <row r="426" spans="1:32">
      <c r="A426" s="32" t="str">
        <f>LEFT(ID)</f>
        <v>O</v>
      </c>
      <c r="B426" s="33">
        <f t="shared" si="45"/>
        <v>5</v>
      </c>
      <c r="C426" s="33">
        <f t="shared" si="46"/>
        <v>5</v>
      </c>
      <c r="D426" s="9" t="s">
        <v>338</v>
      </c>
      <c r="E426" s="9" t="s">
        <v>435</v>
      </c>
      <c r="F426" s="9" t="s">
        <v>131</v>
      </c>
      <c r="G426" s="9" t="s">
        <v>132</v>
      </c>
      <c r="H426" s="9" t="s">
        <v>143</v>
      </c>
      <c r="I426" s="9" t="s">
        <v>254</v>
      </c>
      <c r="J426" s="34">
        <v>24.09</v>
      </c>
      <c r="K426" s="35">
        <v>21.44</v>
      </c>
      <c r="L426" s="35">
        <v>3.03</v>
      </c>
      <c r="M426" s="35">
        <v>2.7</v>
      </c>
      <c r="N426" s="9" t="s">
        <v>22</v>
      </c>
      <c r="O426" s="9" t="s">
        <v>141</v>
      </c>
      <c r="P426" s="9" t="s">
        <v>51</v>
      </c>
      <c r="Q426" s="34">
        <v>18.2</v>
      </c>
      <c r="R426" s="34">
        <v>0</v>
      </c>
      <c r="S426" s="36">
        <f t="shared" si="47"/>
        <v>39.688000000000002</v>
      </c>
      <c r="T426" s="37">
        <f t="shared" si="48"/>
        <v>65.043000000000006</v>
      </c>
      <c r="U426" s="38">
        <f t="shared" si="49"/>
        <v>2.8908</v>
      </c>
      <c r="V426" s="9" t="str" cm="1">
        <f t="array" ref="V426">_xlfn.XLOOKUP(HsgLista[[#This Row],[Helyiség kategória kód]], _KatKódok, Hasznos_e)</f>
        <v>Hasznos</v>
      </c>
      <c r="W426" s="55" t="str">
        <f t="shared" si="50"/>
        <v>50-es rúd</v>
      </c>
      <c r="X426" s="103">
        <f t="shared" si="51"/>
        <v>0.32999999999999963</v>
      </c>
      <c r="Y426" s="9" t="str" cm="1">
        <f t="array" ref="Y426">_xlfn.XLOOKUP(_xlfn.SINGLE(Burkolattípus), lábazat!$A$3:$A$17, _xlfn.XLOOKUP(_xlfn.SINGLE(Falburkolattípus), lábazat!$C$1:$U$1, lábazat!$C$3:$U$17))</f>
        <v>SZP1</v>
      </c>
      <c r="Z426" s="9"/>
      <c r="AA426" s="20"/>
      <c r="AB426" s="39"/>
      <c r="AE426" s="9"/>
      <c r="AF426" s="9"/>
    </row>
    <row r="427" spans="1:32">
      <c r="A427" s="32" t="str">
        <f>LEFT(ID)</f>
        <v>O</v>
      </c>
      <c r="B427" s="33">
        <f t="shared" si="45"/>
        <v>0</v>
      </c>
      <c r="C427" s="33">
        <f t="shared" si="46"/>
        <v>3</v>
      </c>
      <c r="D427" s="9" t="s">
        <v>436</v>
      </c>
      <c r="E427" s="9" t="s">
        <v>81</v>
      </c>
      <c r="F427" s="9" t="s">
        <v>75</v>
      </c>
      <c r="G427" s="9" t="s">
        <v>76</v>
      </c>
      <c r="H427" s="9" t="s">
        <v>67</v>
      </c>
      <c r="I427" s="9" t="s">
        <v>437</v>
      </c>
      <c r="J427" s="34">
        <v>104.64</v>
      </c>
      <c r="K427" s="35">
        <v>65.33</v>
      </c>
      <c r="L427" s="35">
        <v>4.01</v>
      </c>
      <c r="M427" s="35">
        <v>3.3</v>
      </c>
      <c r="N427" s="9" t="s">
        <v>50</v>
      </c>
      <c r="O427" s="9" t="s">
        <v>78</v>
      </c>
      <c r="P427" s="9" t="s">
        <v>195</v>
      </c>
      <c r="Q427" s="34">
        <v>51.59</v>
      </c>
      <c r="R427" s="34">
        <v>0</v>
      </c>
      <c r="S427" s="36">
        <f t="shared" si="47"/>
        <v>163.99899999999997</v>
      </c>
      <c r="T427" s="37">
        <f t="shared" si="48"/>
        <v>345.31199999999995</v>
      </c>
      <c r="U427" s="38">
        <f t="shared" si="49"/>
        <v>12.556800000000001</v>
      </c>
      <c r="V427" s="9" t="str" cm="1">
        <f t="array" ref="V427">_xlfn.XLOOKUP(HsgLista[[#This Row],[Helyiség kategória kód]], _KatKódok, Hasznos_e)</f>
        <v>Egyéb</v>
      </c>
      <c r="W427" s="55" t="str">
        <f t="shared" si="50"/>
        <v>100-as rúd</v>
      </c>
      <c r="X427" s="103">
        <f t="shared" si="51"/>
        <v>0.71</v>
      </c>
      <c r="Y427" s="9" t="str" cm="1">
        <f t="array" ref="Y427">_xlfn.XLOOKUP(_xlfn.SINGLE(Burkolattípus), lábazat!$A$3:$A$17, _xlfn.XLOOKUP(_xlfn.SINGLE(Falburkolattípus), lábazat!$C$1:$U$1, lábazat!$C$3:$U$17))</f>
        <v>nincs</v>
      </c>
      <c r="Z427" s="9"/>
      <c r="AA427" s="20"/>
      <c r="AB427" s="39"/>
      <c r="AE427" s="9"/>
      <c r="AF427" s="9"/>
    </row>
    <row r="428" spans="1:32">
      <c r="A428" s="32" t="str">
        <f>LEFT(ID)</f>
        <v>O</v>
      </c>
      <c r="B428" s="33">
        <f t="shared" si="45"/>
        <v>0</v>
      </c>
      <c r="C428" s="33">
        <f t="shared" si="46"/>
        <v>6</v>
      </c>
      <c r="D428" s="9" t="s">
        <v>438</v>
      </c>
      <c r="E428" s="9" t="s">
        <v>18</v>
      </c>
      <c r="F428" s="9" t="s">
        <v>119</v>
      </c>
      <c r="G428" s="9" t="s">
        <v>19</v>
      </c>
      <c r="H428" s="9" t="s">
        <v>439</v>
      </c>
      <c r="I428" s="9" t="s">
        <v>437</v>
      </c>
      <c r="J428" s="34">
        <v>114.43</v>
      </c>
      <c r="K428" s="35">
        <v>56.11</v>
      </c>
      <c r="L428" s="35">
        <v>4.01</v>
      </c>
      <c r="M428" s="35">
        <v>3.96</v>
      </c>
      <c r="N428" s="9" t="s">
        <v>22</v>
      </c>
      <c r="O428" s="9" t="s">
        <v>125</v>
      </c>
      <c r="P428" s="9" t="s">
        <v>24</v>
      </c>
      <c r="Q428" s="34">
        <v>38.659999999999997</v>
      </c>
      <c r="R428" s="34">
        <v>0</v>
      </c>
      <c r="S428" s="36">
        <f t="shared" si="47"/>
        <v>183.53559999999999</v>
      </c>
      <c r="T428" s="37">
        <f t="shared" si="48"/>
        <v>453.14280000000002</v>
      </c>
      <c r="U428" s="38">
        <f t="shared" si="49"/>
        <v>13.7316</v>
      </c>
      <c r="V428" s="9" t="str" cm="1">
        <f t="array" ref="V428">_xlfn.XLOOKUP(HsgLista[[#This Row],[Helyiség kategória kód]], _KatKódok, Hasznos_e)</f>
        <v>Hasznos</v>
      </c>
      <c r="W428" s="55" t="str">
        <f t="shared" si="50"/>
        <v>Nem kell</v>
      </c>
      <c r="X428" s="103">
        <f t="shared" si="51"/>
        <v>4.9999999999999822E-2</v>
      </c>
      <c r="Y428" s="9" t="str" cm="1">
        <f t="array" ref="Y428">_xlfn.XLOOKUP(_xlfn.SINGLE(Burkolattípus), lábazat!$A$3:$A$17, _xlfn.XLOOKUP(_xlfn.SINGLE(Falburkolattípus), lábazat!$C$1:$U$1, lábazat!$C$3:$U$17))</f>
        <v>GUMI</v>
      </c>
      <c r="Z428" s="9"/>
      <c r="AA428" s="20"/>
      <c r="AB428" s="39"/>
      <c r="AE428" s="9"/>
      <c r="AF428" s="9"/>
    </row>
    <row r="429" spans="1:32">
      <c r="A429" s="32" t="str">
        <f>LEFT(ID)</f>
        <v>O</v>
      </c>
      <c r="B429" s="33">
        <f t="shared" si="45"/>
        <v>0</v>
      </c>
      <c r="C429" s="33">
        <f t="shared" si="46"/>
        <v>7</v>
      </c>
      <c r="D429" s="9" t="s">
        <v>440</v>
      </c>
      <c r="E429" s="9" t="s">
        <v>18</v>
      </c>
      <c r="F429" s="9" t="s">
        <v>119</v>
      </c>
      <c r="G429" s="9" t="s">
        <v>19</v>
      </c>
      <c r="H429" s="9" t="s">
        <v>439</v>
      </c>
      <c r="I429" s="9" t="s">
        <v>437</v>
      </c>
      <c r="J429" s="34">
        <v>107.38</v>
      </c>
      <c r="K429" s="35">
        <v>54.77</v>
      </c>
      <c r="L429" s="35">
        <v>4.01</v>
      </c>
      <c r="M429" s="35">
        <v>3.96</v>
      </c>
      <c r="N429" s="9" t="s">
        <v>22</v>
      </c>
      <c r="O429" s="9" t="s">
        <v>125</v>
      </c>
      <c r="P429" s="9" t="s">
        <v>24</v>
      </c>
      <c r="Q429" s="34">
        <v>38.659999999999997</v>
      </c>
      <c r="R429" s="34">
        <v>0</v>
      </c>
      <c r="S429" s="36">
        <f t="shared" si="47"/>
        <v>178.22920000000002</v>
      </c>
      <c r="T429" s="37">
        <f t="shared" si="48"/>
        <v>425.22479999999996</v>
      </c>
      <c r="U429" s="38">
        <f t="shared" si="49"/>
        <v>12.8856</v>
      </c>
      <c r="V429" s="9" t="str" cm="1">
        <f t="array" ref="V429">_xlfn.XLOOKUP(HsgLista[[#This Row],[Helyiség kategória kód]], _KatKódok, Hasznos_e)</f>
        <v>Hasznos</v>
      </c>
      <c r="W429" s="55" t="str">
        <f t="shared" si="50"/>
        <v>Nem kell</v>
      </c>
      <c r="X429" s="103">
        <f t="shared" si="51"/>
        <v>4.9999999999999822E-2</v>
      </c>
      <c r="Y429" s="9" t="str" cm="1">
        <f t="array" ref="Y429">_xlfn.XLOOKUP(_xlfn.SINGLE(Burkolattípus), lábazat!$A$3:$A$17, _xlfn.XLOOKUP(_xlfn.SINGLE(Falburkolattípus), lábazat!$C$1:$U$1, lábazat!$C$3:$U$17))</f>
        <v>GUMI</v>
      </c>
      <c r="Z429" s="9"/>
      <c r="AA429" s="20"/>
      <c r="AB429" s="39"/>
      <c r="AE429" s="9"/>
      <c r="AF429" s="9"/>
    </row>
    <row r="430" spans="1:32">
      <c r="A430" s="32" t="str">
        <f>LEFT(ID)</f>
        <v>O</v>
      </c>
      <c r="B430" s="33">
        <f t="shared" si="45"/>
        <v>0</v>
      </c>
      <c r="C430" s="33">
        <f t="shared" si="46"/>
        <v>8</v>
      </c>
      <c r="D430" s="9" t="s">
        <v>441</v>
      </c>
      <c r="E430" s="9" t="s">
        <v>18</v>
      </c>
      <c r="F430" s="9" t="s">
        <v>119</v>
      </c>
      <c r="G430" s="9" t="s">
        <v>19</v>
      </c>
      <c r="H430" s="9" t="s">
        <v>439</v>
      </c>
      <c r="I430" s="9" t="s">
        <v>437</v>
      </c>
      <c r="J430" s="34">
        <v>109.62</v>
      </c>
      <c r="K430" s="35">
        <v>52.32</v>
      </c>
      <c r="L430" s="35">
        <v>4.01</v>
      </c>
      <c r="M430" s="35">
        <v>3.96</v>
      </c>
      <c r="N430" s="9" t="s">
        <v>22</v>
      </c>
      <c r="O430" s="9" t="s">
        <v>125</v>
      </c>
      <c r="P430" s="9" t="s">
        <v>24</v>
      </c>
      <c r="Q430" s="34">
        <v>5</v>
      </c>
      <c r="R430" s="34">
        <v>10.63</v>
      </c>
      <c r="S430" s="36">
        <f t="shared" si="47"/>
        <v>191.55719999999999</v>
      </c>
      <c r="T430" s="37">
        <f t="shared" si="48"/>
        <v>434.09520000000003</v>
      </c>
      <c r="U430" s="38">
        <f t="shared" si="49"/>
        <v>13.154400000000001</v>
      </c>
      <c r="V430" s="9" t="str" cm="1">
        <f t="array" ref="V430">_xlfn.XLOOKUP(HsgLista[[#This Row],[Helyiség kategória kód]], _KatKódok, Hasznos_e)</f>
        <v>Hasznos</v>
      </c>
      <c r="W430" s="55" t="str">
        <f t="shared" si="50"/>
        <v>Nem kell</v>
      </c>
      <c r="X430" s="103">
        <f t="shared" si="51"/>
        <v>4.9999999999999822E-2</v>
      </c>
      <c r="Y430" s="9" t="str" cm="1">
        <f t="array" ref="Y430">_xlfn.XLOOKUP(_xlfn.SINGLE(Burkolattípus), lábazat!$A$3:$A$17, _xlfn.XLOOKUP(_xlfn.SINGLE(Falburkolattípus), lábazat!$C$1:$U$1, lábazat!$C$3:$U$17))</f>
        <v>GUMI</v>
      </c>
      <c r="Z430" s="9"/>
      <c r="AA430" s="20"/>
      <c r="AB430" s="39"/>
      <c r="AE430" s="9"/>
      <c r="AF430" s="9"/>
    </row>
    <row r="431" spans="1:32">
      <c r="A431" s="32" t="str">
        <f>LEFT(ID)</f>
        <v>O</v>
      </c>
      <c r="B431" s="33">
        <f t="shared" si="45"/>
        <v>0</v>
      </c>
      <c r="C431" s="33">
        <f t="shared" si="46"/>
        <v>9</v>
      </c>
      <c r="D431" s="9" t="s">
        <v>442</v>
      </c>
      <c r="E431" s="9" t="s">
        <v>18</v>
      </c>
      <c r="F431" s="9" t="s">
        <v>119</v>
      </c>
      <c r="G431" s="9" t="s">
        <v>19</v>
      </c>
      <c r="H431" s="9" t="s">
        <v>439</v>
      </c>
      <c r="I431" s="9" t="s">
        <v>437</v>
      </c>
      <c r="J431" s="34">
        <v>114.8</v>
      </c>
      <c r="K431" s="35">
        <v>53.39</v>
      </c>
      <c r="L431" s="35">
        <v>4.01</v>
      </c>
      <c r="M431" s="35">
        <v>3.96</v>
      </c>
      <c r="N431" s="9" t="s">
        <v>22</v>
      </c>
      <c r="O431" s="9" t="s">
        <v>125</v>
      </c>
      <c r="P431" s="9" t="s">
        <v>24</v>
      </c>
      <c r="Q431" s="34">
        <v>5</v>
      </c>
      <c r="R431" s="34">
        <v>0</v>
      </c>
      <c r="S431" s="36">
        <f t="shared" si="47"/>
        <v>206.42439999999999</v>
      </c>
      <c r="T431" s="37">
        <f t="shared" si="48"/>
        <v>454.608</v>
      </c>
      <c r="U431" s="38">
        <f t="shared" si="49"/>
        <v>13.776</v>
      </c>
      <c r="V431" s="9" t="str" cm="1">
        <f t="array" ref="V431">_xlfn.XLOOKUP(HsgLista[[#This Row],[Helyiség kategória kód]], _KatKódok, Hasznos_e)</f>
        <v>Hasznos</v>
      </c>
      <c r="W431" s="55" t="str">
        <f t="shared" si="50"/>
        <v>Nem kell</v>
      </c>
      <c r="X431" s="103">
        <f t="shared" si="51"/>
        <v>4.9999999999999822E-2</v>
      </c>
      <c r="Y431" s="9" t="str" cm="1">
        <f t="array" ref="Y431">_xlfn.XLOOKUP(_xlfn.SINGLE(Burkolattípus), lábazat!$A$3:$A$17, _xlfn.XLOOKUP(_xlfn.SINGLE(Falburkolattípus), lábazat!$C$1:$U$1, lábazat!$C$3:$U$17))</f>
        <v>GUMI</v>
      </c>
      <c r="Z431" s="9"/>
      <c r="AA431" s="20"/>
      <c r="AB431" s="39"/>
      <c r="AE431" s="9"/>
      <c r="AF431" s="9"/>
    </row>
    <row r="432" spans="1:32">
      <c r="A432" s="32" t="str">
        <f>LEFT(ID)</f>
        <v>O</v>
      </c>
      <c r="B432" s="33">
        <f t="shared" si="45"/>
        <v>0</v>
      </c>
      <c r="C432" s="33">
        <f t="shared" si="46"/>
        <v>10</v>
      </c>
      <c r="D432" s="9" t="s">
        <v>443</v>
      </c>
      <c r="E432" s="9" t="s">
        <v>18</v>
      </c>
      <c r="F432" s="9" t="s">
        <v>119</v>
      </c>
      <c r="G432" s="9" t="s">
        <v>19</v>
      </c>
      <c r="H432" s="9" t="s">
        <v>439</v>
      </c>
      <c r="I432" s="9" t="s">
        <v>437</v>
      </c>
      <c r="J432" s="34">
        <v>107.74</v>
      </c>
      <c r="K432" s="35">
        <v>52.05</v>
      </c>
      <c r="L432" s="35">
        <v>4.01</v>
      </c>
      <c r="M432" s="35">
        <v>3.96</v>
      </c>
      <c r="N432" s="9" t="s">
        <v>22</v>
      </c>
      <c r="O432" s="9" t="s">
        <v>125</v>
      </c>
      <c r="P432" s="9" t="s">
        <v>24</v>
      </c>
      <c r="Q432" s="34">
        <v>5</v>
      </c>
      <c r="R432" s="34">
        <v>0</v>
      </c>
      <c r="S432" s="36">
        <f t="shared" si="47"/>
        <v>201.11799999999999</v>
      </c>
      <c r="T432" s="37">
        <f t="shared" si="48"/>
        <v>426.65039999999999</v>
      </c>
      <c r="U432" s="38">
        <f t="shared" si="49"/>
        <v>12.928799999999999</v>
      </c>
      <c r="V432" s="9" t="str" cm="1">
        <f t="array" ref="V432">_xlfn.XLOOKUP(HsgLista[[#This Row],[Helyiség kategória kód]], _KatKódok, Hasznos_e)</f>
        <v>Hasznos</v>
      </c>
      <c r="W432" s="55" t="str">
        <f t="shared" si="50"/>
        <v>Nem kell</v>
      </c>
      <c r="X432" s="103">
        <f t="shared" si="51"/>
        <v>4.9999999999999822E-2</v>
      </c>
      <c r="Y432" s="9" t="str" cm="1">
        <f t="array" ref="Y432">_xlfn.XLOOKUP(_xlfn.SINGLE(Burkolattípus), lábazat!$A$3:$A$17, _xlfn.XLOOKUP(_xlfn.SINGLE(Falburkolattípus), lábazat!$C$1:$U$1, lábazat!$C$3:$U$17))</f>
        <v>GUMI</v>
      </c>
      <c r="Z432" s="9"/>
      <c r="AA432" s="20"/>
      <c r="AB432" s="39"/>
      <c r="AE432" s="9"/>
      <c r="AF432" s="9"/>
    </row>
    <row r="433" spans="1:32">
      <c r="A433" s="32" t="str">
        <f>LEFT(ID)</f>
        <v>O</v>
      </c>
      <c r="B433" s="33">
        <f t="shared" si="45"/>
        <v>0</v>
      </c>
      <c r="C433" s="33">
        <f t="shared" si="46"/>
        <v>11</v>
      </c>
      <c r="D433" s="9" t="s">
        <v>444</v>
      </c>
      <c r="E433" s="9" t="s">
        <v>18</v>
      </c>
      <c r="F433" s="9" t="s">
        <v>119</v>
      </c>
      <c r="G433" s="9" t="s">
        <v>19</v>
      </c>
      <c r="H433" s="9" t="s">
        <v>439</v>
      </c>
      <c r="I433" s="9" t="s">
        <v>437</v>
      </c>
      <c r="J433" s="34">
        <v>109.62</v>
      </c>
      <c r="K433" s="35">
        <v>52.32</v>
      </c>
      <c r="L433" s="35">
        <v>4.01</v>
      </c>
      <c r="M433" s="35">
        <v>3.96</v>
      </c>
      <c r="N433" s="9" t="s">
        <v>22</v>
      </c>
      <c r="O433" s="9" t="s">
        <v>125</v>
      </c>
      <c r="P433" s="9" t="s">
        <v>24</v>
      </c>
      <c r="Q433" s="34">
        <v>5</v>
      </c>
      <c r="R433" s="34">
        <v>10.63</v>
      </c>
      <c r="S433" s="36">
        <f t="shared" si="47"/>
        <v>191.55719999999999</v>
      </c>
      <c r="T433" s="37">
        <f t="shared" si="48"/>
        <v>434.09520000000003</v>
      </c>
      <c r="U433" s="38">
        <f t="shared" si="49"/>
        <v>13.154400000000001</v>
      </c>
      <c r="V433" s="9" t="str" cm="1">
        <f t="array" ref="V433">_xlfn.XLOOKUP(HsgLista[[#This Row],[Helyiség kategória kód]], _KatKódok, Hasznos_e)</f>
        <v>Hasznos</v>
      </c>
      <c r="W433" s="55" t="str">
        <f t="shared" si="50"/>
        <v>Nem kell</v>
      </c>
      <c r="X433" s="103">
        <f t="shared" si="51"/>
        <v>4.9999999999999822E-2</v>
      </c>
      <c r="Y433" s="9" t="str" cm="1">
        <f t="array" ref="Y433">_xlfn.XLOOKUP(_xlfn.SINGLE(Burkolattípus), lábazat!$A$3:$A$17, _xlfn.XLOOKUP(_xlfn.SINGLE(Falburkolattípus), lábazat!$C$1:$U$1, lábazat!$C$3:$U$17))</f>
        <v>GUMI</v>
      </c>
      <c r="Z433" s="9"/>
      <c r="AA433" s="20"/>
      <c r="AB433" s="39"/>
      <c r="AE433" s="9"/>
      <c r="AF433" s="9"/>
    </row>
    <row r="434" spans="1:32">
      <c r="A434" s="32" t="str">
        <f>LEFT(ID)</f>
        <v>O</v>
      </c>
      <c r="B434" s="33">
        <f t="shared" si="45"/>
        <v>3</v>
      </c>
      <c r="C434" s="33">
        <f t="shared" si="46"/>
        <v>7</v>
      </c>
      <c r="D434" s="9" t="s">
        <v>445</v>
      </c>
      <c r="E434" s="9" t="s">
        <v>151</v>
      </c>
      <c r="F434" s="9" t="s">
        <v>145</v>
      </c>
      <c r="G434" s="9" t="s">
        <v>146</v>
      </c>
      <c r="H434" s="9" t="s">
        <v>446</v>
      </c>
      <c r="I434" s="9" t="s">
        <v>447</v>
      </c>
      <c r="J434" s="34">
        <v>23.87</v>
      </c>
      <c r="K434" s="35">
        <v>22.18</v>
      </c>
      <c r="L434" s="35">
        <v>3.03</v>
      </c>
      <c r="M434" s="35">
        <v>2.7</v>
      </c>
      <c r="N434" s="9" t="s">
        <v>50</v>
      </c>
      <c r="O434" s="9" t="s">
        <v>141</v>
      </c>
      <c r="P434" s="9" t="s">
        <v>51</v>
      </c>
      <c r="Q434" s="34">
        <v>2.5</v>
      </c>
      <c r="R434" s="34">
        <v>0</v>
      </c>
      <c r="S434" s="36">
        <f t="shared" si="47"/>
        <v>57.386000000000003</v>
      </c>
      <c r="T434" s="37">
        <f t="shared" si="48"/>
        <v>64.449000000000012</v>
      </c>
      <c r="U434" s="38">
        <f t="shared" si="49"/>
        <v>2.8643999999999998</v>
      </c>
      <c r="V434" s="9" t="str" cm="1">
        <f t="array" ref="V434">_xlfn.XLOOKUP(HsgLista[[#This Row],[Helyiség kategória kód]], _KatKódok, Hasznos_e)</f>
        <v>Hasznos</v>
      </c>
      <c r="W434" s="55" t="str">
        <f t="shared" si="50"/>
        <v>50-es rúd</v>
      </c>
      <c r="X434" s="103">
        <f t="shared" si="51"/>
        <v>0.32999999999999963</v>
      </c>
      <c r="Y434" s="9" t="str" cm="1">
        <f t="array" ref="Y434">_xlfn.XLOOKUP(_xlfn.SINGLE(Burkolattípus), lábazat!$A$3:$A$17, _xlfn.XLOOKUP(_xlfn.SINGLE(Falburkolattípus), lábazat!$C$1:$U$1, lábazat!$C$3:$U$17))</f>
        <v>SZP1</v>
      </c>
      <c r="Z434" s="9"/>
      <c r="AA434" s="20"/>
      <c r="AB434" s="39"/>
      <c r="AE434" s="9"/>
      <c r="AF434" s="9"/>
    </row>
    <row r="435" spans="1:32">
      <c r="A435" s="32" t="str">
        <f>LEFT(ID)</f>
        <v>O</v>
      </c>
      <c r="B435" s="33">
        <f t="shared" si="45"/>
        <v>3</v>
      </c>
      <c r="C435" s="33">
        <f t="shared" si="46"/>
        <v>8</v>
      </c>
      <c r="D435" s="9" t="s">
        <v>448</v>
      </c>
      <c r="E435" s="9" t="s">
        <v>151</v>
      </c>
      <c r="F435" s="9" t="s">
        <v>145</v>
      </c>
      <c r="G435" s="9" t="s">
        <v>146</v>
      </c>
      <c r="H435" s="9" t="s">
        <v>446</v>
      </c>
      <c r="I435" s="9" t="s">
        <v>447</v>
      </c>
      <c r="J435" s="34">
        <v>22.36</v>
      </c>
      <c r="K435" s="35">
        <v>20.34</v>
      </c>
      <c r="L435" s="35">
        <v>3.03</v>
      </c>
      <c r="M435" s="35">
        <v>2.7</v>
      </c>
      <c r="N435" s="9" t="s">
        <v>50</v>
      </c>
      <c r="O435" s="9" t="s">
        <v>141</v>
      </c>
      <c r="P435" s="9" t="s">
        <v>51</v>
      </c>
      <c r="Q435" s="34">
        <v>2.5</v>
      </c>
      <c r="R435" s="34">
        <v>0</v>
      </c>
      <c r="S435" s="36">
        <f t="shared" si="47"/>
        <v>52.418000000000006</v>
      </c>
      <c r="T435" s="37">
        <f t="shared" si="48"/>
        <v>60.372</v>
      </c>
      <c r="U435" s="38">
        <f t="shared" si="49"/>
        <v>2.6831999999999998</v>
      </c>
      <c r="V435" s="9" t="str" cm="1">
        <f t="array" ref="V435">_xlfn.XLOOKUP(HsgLista[[#This Row],[Helyiség kategória kód]], _KatKódok, Hasznos_e)</f>
        <v>Hasznos</v>
      </c>
      <c r="W435" s="55" t="str">
        <f t="shared" si="50"/>
        <v>50-es rúd</v>
      </c>
      <c r="X435" s="103">
        <f t="shared" si="51"/>
        <v>0.32999999999999963</v>
      </c>
      <c r="Y435" s="9" t="str" cm="1">
        <f t="array" ref="Y435">_xlfn.XLOOKUP(_xlfn.SINGLE(Burkolattípus), lábazat!$A$3:$A$17, _xlfn.XLOOKUP(_xlfn.SINGLE(Falburkolattípus), lábazat!$C$1:$U$1, lábazat!$C$3:$U$17))</f>
        <v>SZP1</v>
      </c>
      <c r="Z435" s="9"/>
      <c r="AA435" s="20"/>
      <c r="AB435" s="39"/>
      <c r="AE435" s="9"/>
      <c r="AF435" s="9"/>
    </row>
    <row r="436" spans="1:32">
      <c r="A436" s="32" t="str">
        <f>LEFT(ID)</f>
        <v>O</v>
      </c>
      <c r="B436" s="33">
        <f t="shared" si="45"/>
        <v>3</v>
      </c>
      <c r="C436" s="33">
        <f t="shared" si="46"/>
        <v>9</v>
      </c>
      <c r="D436" s="9" t="s">
        <v>449</v>
      </c>
      <c r="E436" s="9" t="s">
        <v>151</v>
      </c>
      <c r="F436" s="9" t="s">
        <v>145</v>
      </c>
      <c r="G436" s="9" t="s">
        <v>146</v>
      </c>
      <c r="H436" s="9" t="s">
        <v>446</v>
      </c>
      <c r="I436" s="9" t="s">
        <v>447</v>
      </c>
      <c r="J436" s="34">
        <v>21.3</v>
      </c>
      <c r="K436" s="35">
        <v>19.04</v>
      </c>
      <c r="L436" s="35">
        <v>3.03</v>
      </c>
      <c r="M436" s="35">
        <v>2.7</v>
      </c>
      <c r="N436" s="9" t="s">
        <v>50</v>
      </c>
      <c r="O436" s="9" t="s">
        <v>141</v>
      </c>
      <c r="P436" s="9" t="s">
        <v>51</v>
      </c>
      <c r="Q436" s="34">
        <v>2.5</v>
      </c>
      <c r="R436" s="34">
        <v>0</v>
      </c>
      <c r="S436" s="36">
        <f t="shared" si="47"/>
        <v>48.908000000000001</v>
      </c>
      <c r="T436" s="37">
        <f t="shared" si="48"/>
        <v>57.510000000000005</v>
      </c>
      <c r="U436" s="38">
        <f t="shared" si="49"/>
        <v>2.556</v>
      </c>
      <c r="V436" s="9" t="str" cm="1">
        <f t="array" ref="V436">_xlfn.XLOOKUP(HsgLista[[#This Row],[Helyiség kategória kód]], _KatKódok, Hasznos_e)</f>
        <v>Hasznos</v>
      </c>
      <c r="W436" s="55" t="str">
        <f t="shared" si="50"/>
        <v>50-es rúd</v>
      </c>
      <c r="X436" s="103">
        <f t="shared" si="51"/>
        <v>0.32999999999999963</v>
      </c>
      <c r="Y436" s="9" t="str" cm="1">
        <f t="array" ref="Y436">_xlfn.XLOOKUP(_xlfn.SINGLE(Burkolattípus), lábazat!$A$3:$A$17, _xlfn.XLOOKUP(_xlfn.SINGLE(Falburkolattípus), lábazat!$C$1:$U$1, lábazat!$C$3:$U$17))</f>
        <v>SZP1</v>
      </c>
      <c r="Z436" s="9"/>
      <c r="AA436" s="20"/>
      <c r="AB436" s="39"/>
      <c r="AE436" s="9"/>
      <c r="AF436" s="9"/>
    </row>
    <row r="437" spans="1:32">
      <c r="A437" s="32" t="str">
        <f>LEFT(ID)</f>
        <v>O</v>
      </c>
      <c r="B437" s="33">
        <f t="shared" si="45"/>
        <v>3</v>
      </c>
      <c r="C437" s="33">
        <f t="shared" si="46"/>
        <v>10</v>
      </c>
      <c r="D437" s="9" t="s">
        <v>450</v>
      </c>
      <c r="E437" s="9" t="s">
        <v>151</v>
      </c>
      <c r="F437" s="9" t="s">
        <v>145</v>
      </c>
      <c r="G437" s="9" t="s">
        <v>146</v>
      </c>
      <c r="H437" s="9" t="s">
        <v>446</v>
      </c>
      <c r="I437" s="9" t="s">
        <v>447</v>
      </c>
      <c r="J437" s="34">
        <v>19.07</v>
      </c>
      <c r="K437" s="35">
        <v>18.29</v>
      </c>
      <c r="L437" s="35">
        <v>3.03</v>
      </c>
      <c r="M437" s="35">
        <v>2.7</v>
      </c>
      <c r="N437" s="9" t="s">
        <v>50</v>
      </c>
      <c r="O437" s="9" t="s">
        <v>141</v>
      </c>
      <c r="P437" s="9" t="s">
        <v>51</v>
      </c>
      <c r="Q437" s="34">
        <v>2.5</v>
      </c>
      <c r="R437" s="34">
        <v>0</v>
      </c>
      <c r="S437" s="36">
        <f t="shared" si="47"/>
        <v>46.883000000000003</v>
      </c>
      <c r="T437" s="37">
        <f t="shared" si="48"/>
        <v>51.489000000000004</v>
      </c>
      <c r="U437" s="38">
        <f t="shared" si="49"/>
        <v>2.2884000000000002</v>
      </c>
      <c r="V437" s="9" t="str" cm="1">
        <f t="array" ref="V437">_xlfn.XLOOKUP(HsgLista[[#This Row],[Helyiség kategória kód]], _KatKódok, Hasznos_e)</f>
        <v>Hasznos</v>
      </c>
      <c r="W437" s="55" t="str">
        <f t="shared" si="50"/>
        <v>50-es rúd</v>
      </c>
      <c r="X437" s="103">
        <f t="shared" si="51"/>
        <v>0.32999999999999963</v>
      </c>
      <c r="Y437" s="9" t="str" cm="1">
        <f t="array" ref="Y437">_xlfn.XLOOKUP(_xlfn.SINGLE(Burkolattípus), lábazat!$A$3:$A$17, _xlfn.XLOOKUP(_xlfn.SINGLE(Falburkolattípus), lábazat!$C$1:$U$1, lábazat!$C$3:$U$17))</f>
        <v>SZP1</v>
      </c>
      <c r="Z437" s="9"/>
      <c r="AA437" s="20"/>
      <c r="AB437" s="39"/>
      <c r="AE437" s="9"/>
      <c r="AF437" s="9"/>
    </row>
    <row r="438" spans="1:32">
      <c r="A438" s="32" t="str">
        <f>LEFT(ID)</f>
        <v>O</v>
      </c>
      <c r="B438" s="33">
        <f t="shared" si="45"/>
        <v>3</v>
      </c>
      <c r="C438" s="33">
        <f t="shared" si="46"/>
        <v>17</v>
      </c>
      <c r="D438" s="9" t="s">
        <v>451</v>
      </c>
      <c r="E438" s="9" t="s">
        <v>151</v>
      </c>
      <c r="F438" s="9" t="s">
        <v>145</v>
      </c>
      <c r="G438" s="9" t="s">
        <v>146</v>
      </c>
      <c r="H438" s="9" t="s">
        <v>446</v>
      </c>
      <c r="I438" s="9" t="s">
        <v>447</v>
      </c>
      <c r="J438" s="34">
        <v>30.81</v>
      </c>
      <c r="K438" s="35">
        <v>24.56</v>
      </c>
      <c r="L438" s="35">
        <v>3.03</v>
      </c>
      <c r="M438" s="35">
        <v>2.7</v>
      </c>
      <c r="N438" s="9" t="s">
        <v>50</v>
      </c>
      <c r="O438" s="9" t="s">
        <v>141</v>
      </c>
      <c r="P438" s="9" t="s">
        <v>51</v>
      </c>
      <c r="Q438" s="34">
        <v>2.5</v>
      </c>
      <c r="R438" s="34">
        <v>38.15</v>
      </c>
      <c r="S438" s="36">
        <f t="shared" si="47"/>
        <v>25.661999999999999</v>
      </c>
      <c r="T438" s="37">
        <f t="shared" si="48"/>
        <v>83.186999999999998</v>
      </c>
      <c r="U438" s="38">
        <f t="shared" si="49"/>
        <v>3.6971999999999996</v>
      </c>
      <c r="V438" s="9" t="str" cm="1">
        <f t="array" ref="V438">_xlfn.XLOOKUP(HsgLista[[#This Row],[Helyiség kategória kód]], _KatKódok, Hasznos_e)</f>
        <v>Hasznos</v>
      </c>
      <c r="W438" s="55" t="str">
        <f t="shared" si="50"/>
        <v>50-es rúd</v>
      </c>
      <c r="X438" s="103">
        <f t="shared" si="51"/>
        <v>0.32999999999999963</v>
      </c>
      <c r="Y438" s="9" t="str" cm="1">
        <f t="array" ref="Y438">_xlfn.XLOOKUP(_xlfn.SINGLE(Burkolattípus), lábazat!$A$3:$A$17, _xlfn.XLOOKUP(_xlfn.SINGLE(Falburkolattípus), lábazat!$C$1:$U$1, lábazat!$C$3:$U$17))</f>
        <v>SZP1</v>
      </c>
      <c r="Z438" s="9"/>
      <c r="AA438" s="20"/>
      <c r="AB438" s="39"/>
      <c r="AE438" s="9"/>
      <c r="AF438" s="9"/>
    </row>
    <row r="439" spans="1:32">
      <c r="A439" s="32" t="str">
        <f>LEFT(ID)</f>
        <v>O</v>
      </c>
      <c r="B439" s="33">
        <f t="shared" si="45"/>
        <v>3</v>
      </c>
      <c r="C439" s="33">
        <f t="shared" si="46"/>
        <v>19</v>
      </c>
      <c r="D439" s="9" t="s">
        <v>452</v>
      </c>
      <c r="E439" s="9" t="s">
        <v>151</v>
      </c>
      <c r="F439" s="9" t="s">
        <v>145</v>
      </c>
      <c r="G439" s="9" t="s">
        <v>146</v>
      </c>
      <c r="H439" s="9" t="s">
        <v>446</v>
      </c>
      <c r="I439" s="9" t="s">
        <v>447</v>
      </c>
      <c r="J439" s="34">
        <v>25.86</v>
      </c>
      <c r="K439" s="35">
        <v>22.32</v>
      </c>
      <c r="L439" s="35">
        <v>3.03</v>
      </c>
      <c r="M439" s="35">
        <v>2.7</v>
      </c>
      <c r="N439" s="9" t="s">
        <v>50</v>
      </c>
      <c r="O439" s="9" t="s">
        <v>141</v>
      </c>
      <c r="P439" s="9" t="s">
        <v>51</v>
      </c>
      <c r="Q439" s="34">
        <v>4.63</v>
      </c>
      <c r="R439" s="34">
        <v>5.52</v>
      </c>
      <c r="S439" s="36">
        <f t="shared" si="47"/>
        <v>50.114000000000004</v>
      </c>
      <c r="T439" s="37">
        <f t="shared" si="48"/>
        <v>69.822000000000003</v>
      </c>
      <c r="U439" s="38">
        <f t="shared" si="49"/>
        <v>3.1031999999999997</v>
      </c>
      <c r="V439" s="9" t="str" cm="1">
        <f t="array" ref="V439">_xlfn.XLOOKUP(HsgLista[[#This Row],[Helyiség kategória kód]], _KatKódok, Hasznos_e)</f>
        <v>Hasznos</v>
      </c>
      <c r="W439" s="55" t="str">
        <f t="shared" si="50"/>
        <v>50-es rúd</v>
      </c>
      <c r="X439" s="103">
        <f t="shared" si="51"/>
        <v>0.32999999999999963</v>
      </c>
      <c r="Y439" s="9" t="str" cm="1">
        <f t="array" ref="Y439">_xlfn.XLOOKUP(_xlfn.SINGLE(Burkolattípus), lábazat!$A$3:$A$17, _xlfn.XLOOKUP(_xlfn.SINGLE(Falburkolattípus), lábazat!$C$1:$U$1, lábazat!$C$3:$U$17))</f>
        <v>SZP1</v>
      </c>
      <c r="Z439" s="9"/>
      <c r="AA439" s="20"/>
      <c r="AB439" s="39"/>
      <c r="AE439" s="9"/>
      <c r="AF439" s="9"/>
    </row>
    <row r="440" spans="1:32">
      <c r="A440" s="32" t="str">
        <f>LEFT(ID)</f>
        <v>O</v>
      </c>
      <c r="B440" s="33">
        <f t="shared" si="45"/>
        <v>3</v>
      </c>
      <c r="C440" s="33">
        <f t="shared" si="46"/>
        <v>20</v>
      </c>
      <c r="D440" s="9" t="s">
        <v>453</v>
      </c>
      <c r="E440" s="9" t="s">
        <v>166</v>
      </c>
      <c r="F440" s="9" t="s">
        <v>145</v>
      </c>
      <c r="G440" s="9" t="s">
        <v>146</v>
      </c>
      <c r="H440" s="9" t="s">
        <v>446</v>
      </c>
      <c r="I440" s="9" t="s">
        <v>447</v>
      </c>
      <c r="J440" s="34">
        <v>23.22</v>
      </c>
      <c r="K440" s="35">
        <v>21.79</v>
      </c>
      <c r="L440" s="35">
        <v>3.03</v>
      </c>
      <c r="M440" s="35">
        <v>2.7</v>
      </c>
      <c r="N440" s="9" t="s">
        <v>50</v>
      </c>
      <c r="O440" s="9" t="s">
        <v>141</v>
      </c>
      <c r="P440" s="9" t="s">
        <v>51</v>
      </c>
      <c r="Q440" s="34">
        <v>6.75</v>
      </c>
      <c r="R440" s="34">
        <v>5.52</v>
      </c>
      <c r="S440" s="36">
        <f t="shared" si="47"/>
        <v>46.563000000000002</v>
      </c>
      <c r="T440" s="37">
        <f t="shared" si="48"/>
        <v>62.694000000000003</v>
      </c>
      <c r="U440" s="38">
        <f t="shared" si="49"/>
        <v>2.7864</v>
      </c>
      <c r="V440" s="9" t="str" cm="1">
        <f t="array" ref="V440">_xlfn.XLOOKUP(HsgLista[[#This Row],[Helyiség kategória kód]], _KatKódok, Hasznos_e)</f>
        <v>Hasznos</v>
      </c>
      <c r="W440" s="55" t="str">
        <f t="shared" si="50"/>
        <v>50-es rúd</v>
      </c>
      <c r="X440" s="103">
        <f t="shared" si="51"/>
        <v>0.32999999999999963</v>
      </c>
      <c r="Y440" s="9" t="str" cm="1">
        <f t="array" ref="Y440">_xlfn.XLOOKUP(_xlfn.SINGLE(Burkolattípus), lábazat!$A$3:$A$17, _xlfn.XLOOKUP(_xlfn.SINGLE(Falburkolattípus), lábazat!$C$1:$U$1, lábazat!$C$3:$U$17))</f>
        <v>SZP1</v>
      </c>
      <c r="Z440" s="9"/>
      <c r="AA440" s="20"/>
      <c r="AB440" s="39"/>
      <c r="AE440" s="9"/>
      <c r="AF440" s="9"/>
    </row>
    <row r="441" spans="1:32">
      <c r="A441" s="32" t="str">
        <f>LEFT(ID)</f>
        <v>O</v>
      </c>
      <c r="B441" s="33">
        <f t="shared" si="45"/>
        <v>3</v>
      </c>
      <c r="C441" s="33">
        <f t="shared" si="46"/>
        <v>21</v>
      </c>
      <c r="D441" s="9" t="s">
        <v>454</v>
      </c>
      <c r="E441" s="9" t="s">
        <v>151</v>
      </c>
      <c r="F441" s="9" t="s">
        <v>145</v>
      </c>
      <c r="G441" s="9" t="s">
        <v>146</v>
      </c>
      <c r="H441" s="9" t="s">
        <v>446</v>
      </c>
      <c r="I441" s="9" t="s">
        <v>447</v>
      </c>
      <c r="J441" s="34">
        <v>21.58</v>
      </c>
      <c r="K441" s="35">
        <v>19.77</v>
      </c>
      <c r="L441" s="35">
        <v>3.03</v>
      </c>
      <c r="M441" s="35">
        <v>2.7</v>
      </c>
      <c r="N441" s="9" t="s">
        <v>50</v>
      </c>
      <c r="O441" s="9" t="s">
        <v>141</v>
      </c>
      <c r="P441" s="9" t="s">
        <v>51</v>
      </c>
      <c r="Q441" s="34">
        <v>2.13</v>
      </c>
      <c r="R441" s="34">
        <v>5.52</v>
      </c>
      <c r="S441" s="36">
        <f t="shared" si="47"/>
        <v>45.728999999999999</v>
      </c>
      <c r="T441" s="37">
        <f t="shared" si="48"/>
        <v>58.265999999999998</v>
      </c>
      <c r="U441" s="38">
        <f t="shared" si="49"/>
        <v>2.5895999999999999</v>
      </c>
      <c r="V441" s="9" t="str" cm="1">
        <f t="array" ref="V441">_xlfn.XLOOKUP(HsgLista[[#This Row],[Helyiség kategória kód]], _KatKódok, Hasznos_e)</f>
        <v>Hasznos</v>
      </c>
      <c r="W441" s="55" t="str">
        <f t="shared" si="50"/>
        <v>50-es rúd</v>
      </c>
      <c r="X441" s="103">
        <f t="shared" si="51"/>
        <v>0.32999999999999963</v>
      </c>
      <c r="Y441" s="9" t="str" cm="1">
        <f t="array" ref="Y441">_xlfn.XLOOKUP(_xlfn.SINGLE(Burkolattípus), lábazat!$A$3:$A$17, _xlfn.XLOOKUP(_xlfn.SINGLE(Falburkolattípus), lábazat!$C$1:$U$1, lábazat!$C$3:$U$17))</f>
        <v>SZP1</v>
      </c>
      <c r="Z441" s="9"/>
      <c r="AA441" s="20"/>
      <c r="AB441" s="39"/>
      <c r="AE441" s="9"/>
      <c r="AF441" s="9"/>
    </row>
    <row r="442" spans="1:32">
      <c r="A442" s="32" t="str">
        <f>LEFT(ID)</f>
        <v>O</v>
      </c>
      <c r="B442" s="33">
        <f t="shared" si="45"/>
        <v>3</v>
      </c>
      <c r="C442" s="33">
        <f t="shared" si="46"/>
        <v>22</v>
      </c>
      <c r="D442" s="9" t="s">
        <v>455</v>
      </c>
      <c r="E442" s="9" t="s">
        <v>151</v>
      </c>
      <c r="F442" s="9" t="s">
        <v>145</v>
      </c>
      <c r="G442" s="9" t="s">
        <v>146</v>
      </c>
      <c r="H442" s="9" t="s">
        <v>456</v>
      </c>
      <c r="I442" s="9" t="s">
        <v>447</v>
      </c>
      <c r="J442" s="34">
        <v>19.66</v>
      </c>
      <c r="K442" s="35">
        <v>18.63</v>
      </c>
      <c r="L442" s="35">
        <v>3.03</v>
      </c>
      <c r="M442" s="35">
        <v>2.7</v>
      </c>
      <c r="N442" s="9" t="s">
        <v>50</v>
      </c>
      <c r="O442" s="9" t="s">
        <v>141</v>
      </c>
      <c r="P442" s="9" t="s">
        <v>51</v>
      </c>
      <c r="Q442" s="34">
        <v>4.63</v>
      </c>
      <c r="R442" s="34">
        <v>5.52</v>
      </c>
      <c r="S442" s="36">
        <f t="shared" si="47"/>
        <v>40.150999999999996</v>
      </c>
      <c r="T442" s="37">
        <f t="shared" si="48"/>
        <v>53.082000000000001</v>
      </c>
      <c r="U442" s="38">
        <f t="shared" si="49"/>
        <v>2.3592</v>
      </c>
      <c r="V442" s="9" t="str" cm="1">
        <f t="array" ref="V442">_xlfn.XLOOKUP(HsgLista[[#This Row],[Helyiség kategória kód]], _KatKódok, Hasznos_e)</f>
        <v>Hasznos</v>
      </c>
      <c r="W442" s="55" t="str">
        <f t="shared" si="50"/>
        <v>50-es rúd</v>
      </c>
      <c r="X442" s="103">
        <f t="shared" si="51"/>
        <v>0.32999999999999963</v>
      </c>
      <c r="Y442" s="9" t="str" cm="1">
        <f t="array" ref="Y442">_xlfn.XLOOKUP(_xlfn.SINGLE(Burkolattípus), lábazat!$A$3:$A$17, _xlfn.XLOOKUP(_xlfn.SINGLE(Falburkolattípus), lábazat!$C$1:$U$1, lábazat!$C$3:$U$17))</f>
        <v>SZP1</v>
      </c>
      <c r="Z442" s="9"/>
      <c r="AA442" s="20"/>
      <c r="AB442" s="39"/>
      <c r="AE442" s="9"/>
      <c r="AF442" s="9"/>
    </row>
    <row r="443" spans="1:32">
      <c r="A443" s="32" t="str">
        <f>LEFT(ID)</f>
        <v>O</v>
      </c>
      <c r="B443" s="33">
        <f t="shared" si="45"/>
        <v>3</v>
      </c>
      <c r="C443" s="33">
        <f t="shared" si="46"/>
        <v>23</v>
      </c>
      <c r="D443" s="9" t="s">
        <v>457</v>
      </c>
      <c r="E443" s="9" t="s">
        <v>151</v>
      </c>
      <c r="F443" s="9" t="s">
        <v>145</v>
      </c>
      <c r="G443" s="9" t="s">
        <v>146</v>
      </c>
      <c r="H443" s="9" t="s">
        <v>456</v>
      </c>
      <c r="I443" s="9" t="s">
        <v>447</v>
      </c>
      <c r="J443" s="34">
        <v>17.670000000000002</v>
      </c>
      <c r="K443" s="35">
        <v>18.309999999999999</v>
      </c>
      <c r="L443" s="35">
        <v>3.03</v>
      </c>
      <c r="M443" s="35">
        <v>2.7</v>
      </c>
      <c r="N443" s="9" t="s">
        <v>50</v>
      </c>
      <c r="O443" s="9" t="s">
        <v>141</v>
      </c>
      <c r="P443" s="9" t="s">
        <v>51</v>
      </c>
      <c r="Q443" s="34">
        <v>6.75</v>
      </c>
      <c r="R443" s="34">
        <v>5.52</v>
      </c>
      <c r="S443" s="36">
        <f t="shared" si="47"/>
        <v>37.167000000000002</v>
      </c>
      <c r="T443" s="37">
        <f t="shared" si="48"/>
        <v>47.70900000000001</v>
      </c>
      <c r="U443" s="38">
        <f t="shared" si="49"/>
        <v>2.1204000000000001</v>
      </c>
      <c r="V443" s="9" t="str" cm="1">
        <f t="array" ref="V443">_xlfn.XLOOKUP(HsgLista[[#This Row],[Helyiség kategória kód]], _KatKódok, Hasznos_e)</f>
        <v>Hasznos</v>
      </c>
      <c r="W443" s="55" t="str">
        <f t="shared" si="50"/>
        <v>50-es rúd</v>
      </c>
      <c r="X443" s="103">
        <f t="shared" si="51"/>
        <v>0.32999999999999963</v>
      </c>
      <c r="Y443" s="9" t="str" cm="1">
        <f t="array" ref="Y443">_xlfn.XLOOKUP(_xlfn.SINGLE(Burkolattípus), lábazat!$A$3:$A$17, _xlfn.XLOOKUP(_xlfn.SINGLE(Falburkolattípus), lábazat!$C$1:$U$1, lábazat!$C$3:$U$17))</f>
        <v>SZP1</v>
      </c>
      <c r="Z443" s="9"/>
      <c r="AA443" s="20"/>
      <c r="AB443" s="39"/>
      <c r="AE443" s="9"/>
      <c r="AF443" s="9"/>
    </row>
    <row r="444" spans="1:32">
      <c r="A444" s="32" t="str">
        <f>LEFT(ID)</f>
        <v>O</v>
      </c>
      <c r="B444" s="33">
        <f t="shared" si="45"/>
        <v>3</v>
      </c>
      <c r="C444" s="33">
        <f t="shared" si="46"/>
        <v>24</v>
      </c>
      <c r="D444" s="9" t="s">
        <v>458</v>
      </c>
      <c r="E444" s="9" t="s">
        <v>459</v>
      </c>
      <c r="F444" s="9" t="s">
        <v>145</v>
      </c>
      <c r="G444" s="9" t="s">
        <v>146</v>
      </c>
      <c r="H444" s="9" t="s">
        <v>456</v>
      </c>
      <c r="I444" s="9" t="s">
        <v>447</v>
      </c>
      <c r="J444" s="34">
        <v>23.55</v>
      </c>
      <c r="K444" s="35">
        <v>20.8</v>
      </c>
      <c r="L444" s="35">
        <v>3.03</v>
      </c>
      <c r="M444" s="35">
        <v>2.7</v>
      </c>
      <c r="N444" s="9" t="s">
        <v>50</v>
      </c>
      <c r="O444" s="9" t="s">
        <v>141</v>
      </c>
      <c r="P444" s="9" t="s">
        <v>51</v>
      </c>
      <c r="Q444" s="34">
        <v>4.63</v>
      </c>
      <c r="R444" s="34">
        <v>5.52</v>
      </c>
      <c r="S444" s="36">
        <f t="shared" si="47"/>
        <v>46.010000000000005</v>
      </c>
      <c r="T444" s="37">
        <f t="shared" si="48"/>
        <v>63.585000000000008</v>
      </c>
      <c r="U444" s="38">
        <f t="shared" si="49"/>
        <v>2.8260000000000001</v>
      </c>
      <c r="V444" s="9" t="str" cm="1">
        <f t="array" ref="V444">_xlfn.XLOOKUP(HsgLista[[#This Row],[Helyiség kategória kód]], _KatKódok, Hasznos_e)</f>
        <v>Hasznos</v>
      </c>
      <c r="W444" s="55" t="str">
        <f t="shared" si="50"/>
        <v>50-es rúd</v>
      </c>
      <c r="X444" s="103">
        <f t="shared" si="51"/>
        <v>0.32999999999999963</v>
      </c>
      <c r="Y444" s="9" t="str" cm="1">
        <f t="array" ref="Y444">_xlfn.XLOOKUP(_xlfn.SINGLE(Burkolattípus), lábazat!$A$3:$A$17, _xlfn.XLOOKUP(_xlfn.SINGLE(Falburkolattípus), lábazat!$C$1:$U$1, lábazat!$C$3:$U$17))</f>
        <v>SZP1</v>
      </c>
      <c r="Z444" s="9"/>
      <c r="AA444" s="20"/>
      <c r="AB444" s="39"/>
      <c r="AE444" s="9"/>
      <c r="AF444" s="9"/>
    </row>
    <row r="445" spans="1:32">
      <c r="A445" s="32" t="str">
        <f>LEFT(ID)</f>
        <v>O</v>
      </c>
      <c r="B445" s="33">
        <f t="shared" si="45"/>
        <v>3</v>
      </c>
      <c r="C445" s="33">
        <f t="shared" si="46"/>
        <v>27</v>
      </c>
      <c r="D445" s="9" t="s">
        <v>460</v>
      </c>
      <c r="E445" s="9" t="s">
        <v>461</v>
      </c>
      <c r="F445" s="9" t="s">
        <v>145</v>
      </c>
      <c r="G445" s="9" t="s">
        <v>146</v>
      </c>
      <c r="H445" s="9" t="s">
        <v>456</v>
      </c>
      <c r="I445" s="9" t="s">
        <v>447</v>
      </c>
      <c r="J445" s="34">
        <v>21.32</v>
      </c>
      <c r="K445" s="35">
        <v>21.85</v>
      </c>
      <c r="L445" s="35">
        <v>3.03</v>
      </c>
      <c r="M445" s="35">
        <v>2.7</v>
      </c>
      <c r="N445" s="9" t="s">
        <v>50</v>
      </c>
      <c r="O445" s="9" t="s">
        <v>141</v>
      </c>
      <c r="P445" s="9" t="s">
        <v>51</v>
      </c>
      <c r="Q445" s="34">
        <v>2.5</v>
      </c>
      <c r="R445" s="34">
        <v>5.52</v>
      </c>
      <c r="S445" s="36">
        <f t="shared" si="47"/>
        <v>50.975000000000009</v>
      </c>
      <c r="T445" s="37">
        <f t="shared" si="48"/>
        <v>57.564000000000007</v>
      </c>
      <c r="U445" s="38">
        <f t="shared" si="49"/>
        <v>2.5584000000000002</v>
      </c>
      <c r="V445" s="9" t="str" cm="1">
        <f t="array" ref="V445">_xlfn.XLOOKUP(HsgLista[[#This Row],[Helyiség kategória kód]], _KatKódok, Hasznos_e)</f>
        <v>Hasznos</v>
      </c>
      <c r="W445" s="55" t="str">
        <f t="shared" si="50"/>
        <v>50-es rúd</v>
      </c>
      <c r="X445" s="103">
        <f t="shared" si="51"/>
        <v>0.32999999999999963</v>
      </c>
      <c r="Y445" s="9" t="str" cm="1">
        <f t="array" ref="Y445">_xlfn.XLOOKUP(_xlfn.SINGLE(Burkolattípus), lábazat!$A$3:$A$17, _xlfn.XLOOKUP(_xlfn.SINGLE(Falburkolattípus), lábazat!$C$1:$U$1, lábazat!$C$3:$U$17))</f>
        <v>SZP1</v>
      </c>
      <c r="Z445" s="9"/>
      <c r="AA445" s="20"/>
      <c r="AB445" s="39"/>
      <c r="AE445" s="9"/>
      <c r="AF445" s="9"/>
    </row>
    <row r="446" spans="1:32">
      <c r="A446" s="32" t="str">
        <f>LEFT(ID)</f>
        <v>O</v>
      </c>
      <c r="B446" s="33">
        <f t="shared" si="45"/>
        <v>3</v>
      </c>
      <c r="C446" s="33">
        <f t="shared" si="46"/>
        <v>29</v>
      </c>
      <c r="D446" s="9" t="s">
        <v>462</v>
      </c>
      <c r="E446" s="9" t="s">
        <v>151</v>
      </c>
      <c r="F446" s="9" t="s">
        <v>145</v>
      </c>
      <c r="G446" s="9" t="s">
        <v>146</v>
      </c>
      <c r="H446" s="9" t="s">
        <v>456</v>
      </c>
      <c r="I446" s="9" t="s">
        <v>447</v>
      </c>
      <c r="J446" s="34">
        <v>19.399999999999999</v>
      </c>
      <c r="K446" s="35">
        <v>20.7</v>
      </c>
      <c r="L446" s="35">
        <v>3.03</v>
      </c>
      <c r="M446" s="35">
        <v>2.7</v>
      </c>
      <c r="N446" s="9" t="s">
        <v>50</v>
      </c>
      <c r="O446" s="9" t="s">
        <v>141</v>
      </c>
      <c r="P446" s="9" t="s">
        <v>51</v>
      </c>
      <c r="Q446" s="34">
        <v>2.5</v>
      </c>
      <c r="R446" s="34">
        <v>5.52</v>
      </c>
      <c r="S446" s="36">
        <f t="shared" si="47"/>
        <v>47.870000000000005</v>
      </c>
      <c r="T446" s="37">
        <f t="shared" si="48"/>
        <v>52.38</v>
      </c>
      <c r="U446" s="38">
        <f t="shared" si="49"/>
        <v>2.3279999999999998</v>
      </c>
      <c r="V446" s="9" t="str" cm="1">
        <f t="array" ref="V446">_xlfn.XLOOKUP(HsgLista[[#This Row],[Helyiség kategória kód]], _KatKódok, Hasznos_e)</f>
        <v>Hasznos</v>
      </c>
      <c r="W446" s="55" t="str">
        <f t="shared" si="50"/>
        <v>50-es rúd</v>
      </c>
      <c r="X446" s="103">
        <f t="shared" si="51"/>
        <v>0.32999999999999963</v>
      </c>
      <c r="Y446" s="9" t="str" cm="1">
        <f t="array" ref="Y446">_xlfn.XLOOKUP(_xlfn.SINGLE(Burkolattípus), lábazat!$A$3:$A$17, _xlfn.XLOOKUP(_xlfn.SINGLE(Falburkolattípus), lábazat!$C$1:$U$1, lábazat!$C$3:$U$17))</f>
        <v>SZP1</v>
      </c>
      <c r="Z446" s="9"/>
      <c r="AA446" s="20"/>
      <c r="AB446" s="39"/>
      <c r="AE446" s="9"/>
      <c r="AF446" s="9"/>
    </row>
    <row r="447" spans="1:32">
      <c r="A447" s="32" t="str">
        <f>LEFT(ID)</f>
        <v>O</v>
      </c>
      <c r="B447" s="33">
        <f t="shared" si="45"/>
        <v>3</v>
      </c>
      <c r="C447" s="33">
        <f t="shared" si="46"/>
        <v>31</v>
      </c>
      <c r="D447" s="9" t="s">
        <v>463</v>
      </c>
      <c r="E447" s="9" t="s">
        <v>162</v>
      </c>
      <c r="F447" s="9" t="s">
        <v>145</v>
      </c>
      <c r="G447" s="9" t="s">
        <v>146</v>
      </c>
      <c r="H447" s="9" t="s">
        <v>456</v>
      </c>
      <c r="I447" s="9" t="s">
        <v>447</v>
      </c>
      <c r="J447" s="34">
        <v>26.61</v>
      </c>
      <c r="K447" s="35">
        <v>22.64</v>
      </c>
      <c r="L447" s="35">
        <v>3.03</v>
      </c>
      <c r="M447" s="35">
        <v>2.7</v>
      </c>
      <c r="N447" s="9" t="s">
        <v>50</v>
      </c>
      <c r="O447" s="9" t="s">
        <v>141</v>
      </c>
      <c r="P447" s="9" t="s">
        <v>51</v>
      </c>
      <c r="Q447" s="34">
        <v>2.5</v>
      </c>
      <c r="R447" s="34">
        <v>5.52</v>
      </c>
      <c r="S447" s="36">
        <f t="shared" si="47"/>
        <v>53.108000000000004</v>
      </c>
      <c r="T447" s="37">
        <f t="shared" si="48"/>
        <v>71.847000000000008</v>
      </c>
      <c r="U447" s="38">
        <f t="shared" si="49"/>
        <v>3.1932</v>
      </c>
      <c r="V447" s="9" t="str" cm="1">
        <f t="array" ref="V447">_xlfn.XLOOKUP(HsgLista[[#This Row],[Helyiség kategória kód]], _KatKódok, Hasznos_e)</f>
        <v>Hasznos</v>
      </c>
      <c r="W447" s="55" t="str">
        <f t="shared" si="50"/>
        <v>50-es rúd</v>
      </c>
      <c r="X447" s="103">
        <f t="shared" si="51"/>
        <v>0.32999999999999963</v>
      </c>
      <c r="Y447" s="9" t="str" cm="1">
        <f t="array" ref="Y447">_xlfn.XLOOKUP(_xlfn.SINGLE(Burkolattípus), lábazat!$A$3:$A$17, _xlfn.XLOOKUP(_xlfn.SINGLE(Falburkolattípus), lábazat!$C$1:$U$1, lábazat!$C$3:$U$17))</f>
        <v>SZP1</v>
      </c>
      <c r="Z447" s="9"/>
      <c r="AA447" s="20"/>
      <c r="AB447" s="39"/>
      <c r="AE447" s="9"/>
      <c r="AF447" s="9"/>
    </row>
    <row r="448" spans="1:32">
      <c r="A448" s="32" t="str">
        <f>LEFT(ID)</f>
        <v>O</v>
      </c>
      <c r="B448" s="33">
        <f t="shared" si="45"/>
        <v>3</v>
      </c>
      <c r="C448" s="33">
        <f t="shared" si="46"/>
        <v>33</v>
      </c>
      <c r="D448" s="9" t="s">
        <v>464</v>
      </c>
      <c r="E448" s="9" t="s">
        <v>151</v>
      </c>
      <c r="F448" s="9" t="s">
        <v>145</v>
      </c>
      <c r="G448" s="9" t="s">
        <v>146</v>
      </c>
      <c r="H448" s="9" t="s">
        <v>456</v>
      </c>
      <c r="I448" s="9" t="s">
        <v>447</v>
      </c>
      <c r="J448" s="34">
        <v>17.190000000000001</v>
      </c>
      <c r="K448" s="35">
        <v>18.27</v>
      </c>
      <c r="L448" s="35">
        <v>3.03</v>
      </c>
      <c r="M448" s="35">
        <v>2.7</v>
      </c>
      <c r="N448" s="9" t="s">
        <v>50</v>
      </c>
      <c r="O448" s="9" t="s">
        <v>141</v>
      </c>
      <c r="P448" s="9" t="s">
        <v>51</v>
      </c>
      <c r="Q448" s="34">
        <v>2.5</v>
      </c>
      <c r="R448" s="34">
        <v>0</v>
      </c>
      <c r="S448" s="36">
        <f t="shared" si="47"/>
        <v>46.829000000000001</v>
      </c>
      <c r="T448" s="37">
        <f t="shared" si="48"/>
        <v>46.413000000000004</v>
      </c>
      <c r="U448" s="38">
        <f t="shared" si="49"/>
        <v>2.0628000000000002</v>
      </c>
      <c r="V448" s="9" t="str" cm="1">
        <f t="array" ref="V448">_xlfn.XLOOKUP(HsgLista[[#This Row],[Helyiség kategória kód]], _KatKódok, Hasznos_e)</f>
        <v>Hasznos</v>
      </c>
      <c r="W448" s="55" t="str">
        <f t="shared" si="50"/>
        <v>50-es rúd</v>
      </c>
      <c r="X448" s="103">
        <f t="shared" si="51"/>
        <v>0.32999999999999963</v>
      </c>
      <c r="Y448" s="9" t="str" cm="1">
        <f t="array" ref="Y448">_xlfn.XLOOKUP(_xlfn.SINGLE(Burkolattípus), lábazat!$A$3:$A$17, _xlfn.XLOOKUP(_xlfn.SINGLE(Falburkolattípus), lábazat!$C$1:$U$1, lábazat!$C$3:$U$17))</f>
        <v>SZP1</v>
      </c>
      <c r="Z448" s="9"/>
      <c r="AA448" s="20"/>
      <c r="AB448" s="39"/>
      <c r="AE448" s="9"/>
      <c r="AF448" s="9"/>
    </row>
    <row r="449" spans="1:32">
      <c r="A449" s="32" t="str">
        <f>LEFT(ID)</f>
        <v>O</v>
      </c>
      <c r="B449" s="33">
        <f t="shared" si="45"/>
        <v>3</v>
      </c>
      <c r="C449" s="33">
        <f t="shared" si="46"/>
        <v>34</v>
      </c>
      <c r="D449" s="9" t="s">
        <v>465</v>
      </c>
      <c r="E449" s="9" t="s">
        <v>151</v>
      </c>
      <c r="F449" s="9" t="s">
        <v>145</v>
      </c>
      <c r="G449" s="9" t="s">
        <v>146</v>
      </c>
      <c r="H449" s="9" t="s">
        <v>456</v>
      </c>
      <c r="I449" s="9" t="s">
        <v>447</v>
      </c>
      <c r="J449" s="34">
        <v>20.47</v>
      </c>
      <c r="K449" s="35">
        <v>21.02</v>
      </c>
      <c r="L449" s="35">
        <v>3.03</v>
      </c>
      <c r="M449" s="35">
        <v>2.7</v>
      </c>
      <c r="N449" s="9" t="s">
        <v>50</v>
      </c>
      <c r="O449" s="9" t="s">
        <v>141</v>
      </c>
      <c r="P449" s="9" t="s">
        <v>51</v>
      </c>
      <c r="Q449" s="34">
        <v>2.5</v>
      </c>
      <c r="R449" s="34">
        <v>0</v>
      </c>
      <c r="S449" s="36">
        <f t="shared" si="47"/>
        <v>54.254000000000005</v>
      </c>
      <c r="T449" s="37">
        <f t="shared" si="48"/>
        <v>55.268999999999998</v>
      </c>
      <c r="U449" s="38">
        <f t="shared" si="49"/>
        <v>2.4563999999999999</v>
      </c>
      <c r="V449" s="9" t="str" cm="1">
        <f t="array" ref="V449">_xlfn.XLOOKUP(HsgLista[[#This Row],[Helyiség kategória kód]], _KatKódok, Hasznos_e)</f>
        <v>Hasznos</v>
      </c>
      <c r="W449" s="55" t="str">
        <f t="shared" si="50"/>
        <v>50-es rúd</v>
      </c>
      <c r="X449" s="103">
        <f t="shared" si="51"/>
        <v>0.32999999999999963</v>
      </c>
      <c r="Y449" s="9" t="str" cm="1">
        <f t="array" ref="Y449">_xlfn.XLOOKUP(_xlfn.SINGLE(Burkolattípus), lábazat!$A$3:$A$17, _xlfn.XLOOKUP(_xlfn.SINGLE(Falburkolattípus), lábazat!$C$1:$U$1, lábazat!$C$3:$U$17))</f>
        <v>SZP1</v>
      </c>
      <c r="Z449" s="9"/>
      <c r="AA449" s="20"/>
      <c r="AB449" s="39"/>
      <c r="AE449" s="9"/>
      <c r="AF449" s="9"/>
    </row>
    <row r="450" spans="1:32">
      <c r="A450" s="32" t="str">
        <f>LEFT(ID)</f>
        <v>O</v>
      </c>
      <c r="B450" s="33">
        <f t="shared" si="45"/>
        <v>3</v>
      </c>
      <c r="C450" s="33">
        <f t="shared" si="46"/>
        <v>35</v>
      </c>
      <c r="D450" s="9" t="s">
        <v>466</v>
      </c>
      <c r="E450" s="9" t="s">
        <v>151</v>
      </c>
      <c r="F450" s="9" t="s">
        <v>145</v>
      </c>
      <c r="G450" s="9" t="s">
        <v>146</v>
      </c>
      <c r="H450" s="9" t="s">
        <v>456</v>
      </c>
      <c r="I450" s="9" t="s">
        <v>447</v>
      </c>
      <c r="J450" s="34">
        <v>18.05</v>
      </c>
      <c r="K450" s="35">
        <v>18.45</v>
      </c>
      <c r="L450" s="35">
        <v>3.03</v>
      </c>
      <c r="M450" s="35">
        <v>2.7</v>
      </c>
      <c r="N450" s="9" t="s">
        <v>50</v>
      </c>
      <c r="O450" s="9" t="s">
        <v>141</v>
      </c>
      <c r="P450" s="9" t="s">
        <v>51</v>
      </c>
      <c r="Q450" s="34">
        <v>2.5</v>
      </c>
      <c r="R450" s="34">
        <v>0</v>
      </c>
      <c r="S450" s="36">
        <f t="shared" si="47"/>
        <v>47.315000000000005</v>
      </c>
      <c r="T450" s="37">
        <f t="shared" si="48"/>
        <v>48.735000000000007</v>
      </c>
      <c r="U450" s="38">
        <f t="shared" si="49"/>
        <v>2.1660000000000004</v>
      </c>
      <c r="V450" s="9" t="str" cm="1">
        <f t="array" ref="V450">_xlfn.XLOOKUP(HsgLista[[#This Row],[Helyiség kategória kód]], _KatKódok, Hasznos_e)</f>
        <v>Hasznos</v>
      </c>
      <c r="W450" s="55" t="str">
        <f t="shared" si="50"/>
        <v>50-es rúd</v>
      </c>
      <c r="X450" s="103">
        <f t="shared" si="51"/>
        <v>0.32999999999999963</v>
      </c>
      <c r="Y450" s="9" t="str" cm="1">
        <f t="array" ref="Y450">_xlfn.XLOOKUP(_xlfn.SINGLE(Burkolattípus), lábazat!$A$3:$A$17, _xlfn.XLOOKUP(_xlfn.SINGLE(Falburkolattípus), lábazat!$C$1:$U$1, lábazat!$C$3:$U$17))</f>
        <v>SZP1</v>
      </c>
      <c r="Z450" s="9"/>
      <c r="AA450" s="20"/>
      <c r="AB450" s="39"/>
      <c r="AE450" s="9"/>
      <c r="AF450" s="9"/>
    </row>
    <row r="451" spans="1:32">
      <c r="A451" s="32" t="str">
        <f>LEFT(ID)</f>
        <v>O</v>
      </c>
      <c r="B451" s="33">
        <f t="shared" si="45"/>
        <v>3</v>
      </c>
      <c r="C451" s="33">
        <f t="shared" si="46"/>
        <v>36</v>
      </c>
      <c r="D451" s="9" t="s">
        <v>467</v>
      </c>
      <c r="E451" s="9" t="s">
        <v>151</v>
      </c>
      <c r="F451" s="9" t="s">
        <v>145</v>
      </c>
      <c r="G451" s="9" t="s">
        <v>146</v>
      </c>
      <c r="H451" s="9" t="s">
        <v>456</v>
      </c>
      <c r="I451" s="9" t="s">
        <v>447</v>
      </c>
      <c r="J451" s="34">
        <v>18.05</v>
      </c>
      <c r="K451" s="35">
        <v>18.45</v>
      </c>
      <c r="L451" s="35">
        <v>3.03</v>
      </c>
      <c r="M451" s="35">
        <v>2.7</v>
      </c>
      <c r="N451" s="9" t="s">
        <v>50</v>
      </c>
      <c r="O451" s="9" t="s">
        <v>141</v>
      </c>
      <c r="P451" s="9" t="s">
        <v>51</v>
      </c>
      <c r="Q451" s="34">
        <v>2.5</v>
      </c>
      <c r="R451" s="34">
        <v>0</v>
      </c>
      <c r="S451" s="36">
        <f t="shared" si="47"/>
        <v>47.315000000000005</v>
      </c>
      <c r="T451" s="37">
        <f t="shared" si="48"/>
        <v>48.735000000000007</v>
      </c>
      <c r="U451" s="38">
        <f t="shared" si="49"/>
        <v>2.1660000000000004</v>
      </c>
      <c r="V451" s="9" t="str" cm="1">
        <f t="array" ref="V451">_xlfn.XLOOKUP(HsgLista[[#This Row],[Helyiség kategória kód]], _KatKódok, Hasznos_e)</f>
        <v>Hasznos</v>
      </c>
      <c r="W451" s="55" t="str">
        <f t="shared" si="50"/>
        <v>50-es rúd</v>
      </c>
      <c r="X451" s="103">
        <f t="shared" si="51"/>
        <v>0.32999999999999963</v>
      </c>
      <c r="Y451" s="9" t="str" cm="1">
        <f t="array" ref="Y451">_xlfn.XLOOKUP(_xlfn.SINGLE(Burkolattípus), lábazat!$A$3:$A$17, _xlfn.XLOOKUP(_xlfn.SINGLE(Falburkolattípus), lábazat!$C$1:$U$1, lábazat!$C$3:$U$17))</f>
        <v>SZP1</v>
      </c>
      <c r="Z451" s="9"/>
      <c r="AA451" s="20"/>
      <c r="AB451" s="39"/>
      <c r="AE451" s="9"/>
      <c r="AF451" s="9"/>
    </row>
    <row r="452" spans="1:32">
      <c r="A452" s="32" t="str">
        <f>LEFT(ID)</f>
        <v>O</v>
      </c>
      <c r="B452" s="33">
        <f t="shared" ref="B452:B515" si="52">MID(ID,3,2)+0</f>
        <v>3</v>
      </c>
      <c r="C452" s="33">
        <f t="shared" ref="C452:C515" si="53">RIGHT(ID,2)+0</f>
        <v>37</v>
      </c>
      <c r="D452" s="9" t="s">
        <v>468</v>
      </c>
      <c r="E452" s="9" t="s">
        <v>151</v>
      </c>
      <c r="F452" s="9" t="s">
        <v>145</v>
      </c>
      <c r="G452" s="9" t="s">
        <v>146</v>
      </c>
      <c r="H452" s="9" t="s">
        <v>456</v>
      </c>
      <c r="I452" s="9" t="s">
        <v>447</v>
      </c>
      <c r="J452" s="34">
        <v>18.05</v>
      </c>
      <c r="K452" s="35">
        <v>18.45</v>
      </c>
      <c r="L452" s="35">
        <v>3.03</v>
      </c>
      <c r="M452" s="35">
        <v>2.7</v>
      </c>
      <c r="N452" s="9" t="s">
        <v>50</v>
      </c>
      <c r="O452" s="9" t="s">
        <v>141</v>
      </c>
      <c r="P452" s="9" t="s">
        <v>51</v>
      </c>
      <c r="Q452" s="34">
        <v>2.5</v>
      </c>
      <c r="R452" s="34">
        <v>0</v>
      </c>
      <c r="S452" s="36">
        <f t="shared" ref="S452:S515" si="54">Kerület*Álmennyezet-Ajtófelület-Ablakfelület</f>
        <v>47.315000000000005</v>
      </c>
      <c r="T452" s="37">
        <f t="shared" ref="T452:T515" si="55">Terület*Álmennyezet</f>
        <v>48.735000000000007</v>
      </c>
      <c r="U452" s="38">
        <f t="shared" ref="U452:U515" si="56">Terület*Vastagság/100</f>
        <v>2.1660000000000004</v>
      </c>
      <c r="V452" s="9" t="str" cm="1">
        <f t="array" ref="V452">_xlfn.XLOOKUP(HsgLista[[#This Row],[Helyiség kategória kód]], _KatKódok, Hasznos_e)</f>
        <v>Hasznos</v>
      </c>
      <c r="W452" s="55" t="str">
        <f t="shared" ref="W452:W515" si="57">_xlfn.XLOOKUP(MAX(Belmagasság-Álmennyezet,0), R_hossz, R_típ, "?!", 1)</f>
        <v>50-es rúd</v>
      </c>
      <c r="X452" s="103">
        <f t="shared" ref="X452:X515" si="58">MAX(Belmagasság-Álmennyezet,0)</f>
        <v>0.32999999999999963</v>
      </c>
      <c r="Y452" s="9" t="str" cm="1">
        <f t="array" ref="Y452">_xlfn.XLOOKUP(_xlfn.SINGLE(Burkolattípus), lábazat!$A$3:$A$17, _xlfn.XLOOKUP(_xlfn.SINGLE(Falburkolattípus), lábazat!$C$1:$U$1, lábazat!$C$3:$U$17))</f>
        <v>SZP1</v>
      </c>
      <c r="Z452" s="9"/>
      <c r="AA452" s="20"/>
      <c r="AB452" s="39"/>
      <c r="AE452" s="9"/>
      <c r="AF452" s="9"/>
    </row>
    <row r="453" spans="1:32">
      <c r="A453" s="32" t="str">
        <f>LEFT(ID)</f>
        <v>O</v>
      </c>
      <c r="B453" s="33">
        <f t="shared" si="52"/>
        <v>3</v>
      </c>
      <c r="C453" s="33">
        <f t="shared" si="53"/>
        <v>38</v>
      </c>
      <c r="D453" s="9" t="s">
        <v>469</v>
      </c>
      <c r="E453" s="9" t="s">
        <v>162</v>
      </c>
      <c r="F453" s="9" t="s">
        <v>145</v>
      </c>
      <c r="G453" s="9" t="s">
        <v>146</v>
      </c>
      <c r="H453" s="9" t="s">
        <v>446</v>
      </c>
      <c r="I453" s="9" t="s">
        <v>447</v>
      </c>
      <c r="J453" s="34">
        <v>18.05</v>
      </c>
      <c r="K453" s="35">
        <v>18.45</v>
      </c>
      <c r="L453" s="35">
        <v>3.03</v>
      </c>
      <c r="M453" s="35">
        <v>2.7</v>
      </c>
      <c r="N453" s="9" t="s">
        <v>50</v>
      </c>
      <c r="O453" s="9" t="s">
        <v>141</v>
      </c>
      <c r="P453" s="9" t="s">
        <v>51</v>
      </c>
      <c r="Q453" s="34">
        <v>2.5</v>
      </c>
      <c r="R453" s="34">
        <v>0</v>
      </c>
      <c r="S453" s="36">
        <f t="shared" si="54"/>
        <v>47.315000000000005</v>
      </c>
      <c r="T453" s="37">
        <f t="shared" si="55"/>
        <v>48.735000000000007</v>
      </c>
      <c r="U453" s="38">
        <f t="shared" si="56"/>
        <v>2.1660000000000004</v>
      </c>
      <c r="V453" s="9" t="str" cm="1">
        <f t="array" ref="V453">_xlfn.XLOOKUP(HsgLista[[#This Row],[Helyiség kategória kód]], _KatKódok, Hasznos_e)</f>
        <v>Hasznos</v>
      </c>
      <c r="W453" s="55" t="str">
        <f t="shared" si="57"/>
        <v>50-es rúd</v>
      </c>
      <c r="X453" s="103">
        <f t="shared" si="58"/>
        <v>0.32999999999999963</v>
      </c>
      <c r="Y453" s="9" t="str" cm="1">
        <f t="array" ref="Y453">_xlfn.XLOOKUP(_xlfn.SINGLE(Burkolattípus), lábazat!$A$3:$A$17, _xlfn.XLOOKUP(_xlfn.SINGLE(Falburkolattípus), lábazat!$C$1:$U$1, lábazat!$C$3:$U$17))</f>
        <v>SZP1</v>
      </c>
      <c r="Z453" s="9"/>
      <c r="AA453" s="20"/>
      <c r="AB453" s="39"/>
      <c r="AE453" s="9"/>
      <c r="AF453" s="9"/>
    </row>
    <row r="454" spans="1:32">
      <c r="A454" s="32" t="str">
        <f>LEFT(ID)</f>
        <v>O</v>
      </c>
      <c r="B454" s="33">
        <f t="shared" si="52"/>
        <v>3</v>
      </c>
      <c r="C454" s="33">
        <f t="shared" si="53"/>
        <v>39</v>
      </c>
      <c r="D454" s="9" t="s">
        <v>470</v>
      </c>
      <c r="E454" s="9" t="s">
        <v>151</v>
      </c>
      <c r="F454" s="9" t="s">
        <v>145</v>
      </c>
      <c r="G454" s="9" t="s">
        <v>146</v>
      </c>
      <c r="H454" s="9" t="s">
        <v>446</v>
      </c>
      <c r="I454" s="9" t="s">
        <v>447</v>
      </c>
      <c r="J454" s="34">
        <v>20.440000000000001</v>
      </c>
      <c r="K454" s="35">
        <v>21.13</v>
      </c>
      <c r="L454" s="35">
        <v>3.03</v>
      </c>
      <c r="M454" s="35">
        <v>2.7</v>
      </c>
      <c r="N454" s="9" t="s">
        <v>50</v>
      </c>
      <c r="O454" s="9" t="s">
        <v>141</v>
      </c>
      <c r="P454" s="9" t="s">
        <v>51</v>
      </c>
      <c r="Q454" s="34">
        <v>2.5</v>
      </c>
      <c r="R454" s="34">
        <v>0</v>
      </c>
      <c r="S454" s="36">
        <f t="shared" si="54"/>
        <v>54.551000000000002</v>
      </c>
      <c r="T454" s="37">
        <f t="shared" si="55"/>
        <v>55.188000000000009</v>
      </c>
      <c r="U454" s="38">
        <f t="shared" si="56"/>
        <v>2.4528000000000003</v>
      </c>
      <c r="V454" s="9" t="str" cm="1">
        <f t="array" ref="V454">_xlfn.XLOOKUP(HsgLista[[#This Row],[Helyiség kategória kód]], _KatKódok, Hasznos_e)</f>
        <v>Hasznos</v>
      </c>
      <c r="W454" s="55" t="str">
        <f t="shared" si="57"/>
        <v>50-es rúd</v>
      </c>
      <c r="X454" s="103">
        <f t="shared" si="58"/>
        <v>0.32999999999999963</v>
      </c>
      <c r="Y454" s="9" t="str" cm="1">
        <f t="array" ref="Y454">_xlfn.XLOOKUP(_xlfn.SINGLE(Burkolattípus), lábazat!$A$3:$A$17, _xlfn.XLOOKUP(_xlfn.SINGLE(Falburkolattípus), lábazat!$C$1:$U$1, lábazat!$C$3:$U$17))</f>
        <v>SZP1</v>
      </c>
      <c r="Z454" s="9"/>
      <c r="AA454" s="20"/>
      <c r="AB454" s="39"/>
      <c r="AE454" s="9"/>
      <c r="AF454" s="9"/>
    </row>
    <row r="455" spans="1:32">
      <c r="A455" s="32" t="str">
        <f>LEFT(ID)</f>
        <v>O</v>
      </c>
      <c r="B455" s="33">
        <f t="shared" si="52"/>
        <v>3</v>
      </c>
      <c r="C455" s="33">
        <f t="shared" si="53"/>
        <v>40</v>
      </c>
      <c r="D455" s="9" t="s">
        <v>471</v>
      </c>
      <c r="E455" s="9" t="s">
        <v>151</v>
      </c>
      <c r="F455" s="9" t="s">
        <v>145</v>
      </c>
      <c r="G455" s="9" t="s">
        <v>146</v>
      </c>
      <c r="H455" s="9" t="s">
        <v>446</v>
      </c>
      <c r="I455" s="9" t="s">
        <v>447</v>
      </c>
      <c r="J455" s="34">
        <v>17.07</v>
      </c>
      <c r="K455" s="35">
        <v>18.079999999999998</v>
      </c>
      <c r="L455" s="35">
        <v>3.03</v>
      </c>
      <c r="M455" s="35">
        <v>2.7</v>
      </c>
      <c r="N455" s="9" t="s">
        <v>50</v>
      </c>
      <c r="O455" s="9" t="s">
        <v>141</v>
      </c>
      <c r="P455" s="9" t="s">
        <v>51</v>
      </c>
      <c r="Q455" s="34">
        <v>2.5</v>
      </c>
      <c r="R455" s="34">
        <v>0</v>
      </c>
      <c r="S455" s="36">
        <f t="shared" si="54"/>
        <v>46.315999999999995</v>
      </c>
      <c r="T455" s="37">
        <f t="shared" si="55"/>
        <v>46.089000000000006</v>
      </c>
      <c r="U455" s="38">
        <f t="shared" si="56"/>
        <v>2.0484</v>
      </c>
      <c r="V455" s="9" t="str" cm="1">
        <f t="array" ref="V455">_xlfn.XLOOKUP(HsgLista[[#This Row],[Helyiség kategória kód]], _KatKódok, Hasznos_e)</f>
        <v>Hasznos</v>
      </c>
      <c r="W455" s="55" t="str">
        <f t="shared" si="57"/>
        <v>50-es rúd</v>
      </c>
      <c r="X455" s="103">
        <f t="shared" si="58"/>
        <v>0.32999999999999963</v>
      </c>
      <c r="Y455" s="9" t="str" cm="1">
        <f t="array" ref="Y455">_xlfn.XLOOKUP(_xlfn.SINGLE(Burkolattípus), lábazat!$A$3:$A$17, _xlfn.XLOOKUP(_xlfn.SINGLE(Falburkolattípus), lábazat!$C$1:$U$1, lábazat!$C$3:$U$17))</f>
        <v>SZP1</v>
      </c>
      <c r="Z455" s="9"/>
      <c r="AA455" s="20"/>
      <c r="AB455" s="39"/>
      <c r="AE455" s="9"/>
      <c r="AF455" s="9"/>
    </row>
    <row r="456" spans="1:32">
      <c r="A456" s="32" t="str">
        <f>LEFT(ID)</f>
        <v>O</v>
      </c>
      <c r="B456" s="33">
        <f t="shared" si="52"/>
        <v>4</v>
      </c>
      <c r="C456" s="33">
        <f t="shared" si="53"/>
        <v>21</v>
      </c>
      <c r="D456" s="9" t="s">
        <v>472</v>
      </c>
      <c r="E456" s="9" t="s">
        <v>473</v>
      </c>
      <c r="F456" s="9" t="s">
        <v>145</v>
      </c>
      <c r="G456" s="9" t="s">
        <v>146</v>
      </c>
      <c r="H456" s="9" t="s">
        <v>474</v>
      </c>
      <c r="I456" s="9" t="s">
        <v>447</v>
      </c>
      <c r="J456" s="34">
        <v>30.82</v>
      </c>
      <c r="K456" s="35">
        <v>24.56</v>
      </c>
      <c r="L456" s="35">
        <v>3.01</v>
      </c>
      <c r="M456" s="35">
        <v>2.7</v>
      </c>
      <c r="N456" s="9" t="s">
        <v>50</v>
      </c>
      <c r="O456" s="9" t="s">
        <v>141</v>
      </c>
      <c r="P456" s="9" t="s">
        <v>51</v>
      </c>
      <c r="Q456" s="34">
        <v>4.63</v>
      </c>
      <c r="R456" s="34">
        <v>30.6</v>
      </c>
      <c r="S456" s="36">
        <f t="shared" si="54"/>
        <v>31.081999999999994</v>
      </c>
      <c r="T456" s="37">
        <f t="shared" si="55"/>
        <v>83.214000000000013</v>
      </c>
      <c r="U456" s="38">
        <f t="shared" si="56"/>
        <v>3.6984000000000004</v>
      </c>
      <c r="V456" s="9" t="str" cm="1">
        <f t="array" ref="V456">_xlfn.XLOOKUP(HsgLista[[#This Row],[Helyiség kategória kód]], _KatKódok, Hasznos_e)</f>
        <v>Hasznos</v>
      </c>
      <c r="W456" s="55" t="str">
        <f t="shared" si="57"/>
        <v>50-es rúd</v>
      </c>
      <c r="X456" s="103">
        <f t="shared" si="58"/>
        <v>0.30999999999999961</v>
      </c>
      <c r="Y456" s="9" t="str" cm="1">
        <f t="array" ref="Y456">_xlfn.XLOOKUP(_xlfn.SINGLE(Burkolattípus), lábazat!$A$3:$A$17, _xlfn.XLOOKUP(_xlfn.SINGLE(Falburkolattípus), lábazat!$C$1:$U$1, lábazat!$C$3:$U$17))</f>
        <v>SZP1</v>
      </c>
      <c r="Z456" s="9"/>
      <c r="AA456" s="20"/>
      <c r="AB456" s="39"/>
      <c r="AE456" s="9"/>
      <c r="AF456" s="9"/>
    </row>
    <row r="457" spans="1:32">
      <c r="A457" s="32" t="str">
        <f>LEFT(ID)</f>
        <v>O</v>
      </c>
      <c r="B457" s="33">
        <f t="shared" si="52"/>
        <v>4</v>
      </c>
      <c r="C457" s="33">
        <f t="shared" si="53"/>
        <v>23</v>
      </c>
      <c r="D457" s="9" t="s">
        <v>475</v>
      </c>
      <c r="E457" s="9" t="s">
        <v>162</v>
      </c>
      <c r="F457" s="9" t="s">
        <v>145</v>
      </c>
      <c r="G457" s="9" t="s">
        <v>146</v>
      </c>
      <c r="H457" s="9" t="s">
        <v>474</v>
      </c>
      <c r="I457" s="9" t="s">
        <v>447</v>
      </c>
      <c r="J457" s="34">
        <v>25.86</v>
      </c>
      <c r="K457" s="35">
        <v>22.32</v>
      </c>
      <c r="L457" s="35">
        <v>3.01</v>
      </c>
      <c r="M457" s="35">
        <v>2.7</v>
      </c>
      <c r="N457" s="9" t="s">
        <v>50</v>
      </c>
      <c r="O457" s="9" t="s">
        <v>141</v>
      </c>
      <c r="P457" s="9" t="s">
        <v>51</v>
      </c>
      <c r="Q457" s="34">
        <v>4.63</v>
      </c>
      <c r="R457" s="34">
        <v>5.52</v>
      </c>
      <c r="S457" s="36">
        <f t="shared" si="54"/>
        <v>50.114000000000004</v>
      </c>
      <c r="T457" s="37">
        <f t="shared" si="55"/>
        <v>69.822000000000003</v>
      </c>
      <c r="U457" s="38">
        <f t="shared" si="56"/>
        <v>3.1031999999999997</v>
      </c>
      <c r="V457" s="9" t="str" cm="1">
        <f t="array" ref="V457">_xlfn.XLOOKUP(HsgLista[[#This Row],[Helyiség kategória kód]], _KatKódok, Hasznos_e)</f>
        <v>Hasznos</v>
      </c>
      <c r="W457" s="55" t="str">
        <f t="shared" si="57"/>
        <v>50-es rúd</v>
      </c>
      <c r="X457" s="103">
        <f t="shared" si="58"/>
        <v>0.30999999999999961</v>
      </c>
      <c r="Y457" s="9" t="str" cm="1">
        <f t="array" ref="Y457">_xlfn.XLOOKUP(_xlfn.SINGLE(Burkolattípus), lábazat!$A$3:$A$17, _xlfn.XLOOKUP(_xlfn.SINGLE(Falburkolattípus), lábazat!$C$1:$U$1, lábazat!$C$3:$U$17))</f>
        <v>SZP1</v>
      </c>
      <c r="Z457" s="9"/>
      <c r="AA457" s="20"/>
      <c r="AB457" s="39"/>
      <c r="AE457" s="9"/>
      <c r="AF457" s="9"/>
    </row>
    <row r="458" spans="1:32">
      <c r="A458" s="32" t="str">
        <f>LEFT(ID)</f>
        <v>O</v>
      </c>
      <c r="B458" s="33">
        <f t="shared" si="52"/>
        <v>4</v>
      </c>
      <c r="C458" s="33">
        <f t="shared" si="53"/>
        <v>24</v>
      </c>
      <c r="D458" s="9" t="s">
        <v>476</v>
      </c>
      <c r="E458" s="9" t="s">
        <v>151</v>
      </c>
      <c r="F458" s="9" t="s">
        <v>145</v>
      </c>
      <c r="G458" s="9" t="s">
        <v>146</v>
      </c>
      <c r="H458" s="9" t="s">
        <v>474</v>
      </c>
      <c r="I458" s="9" t="s">
        <v>447</v>
      </c>
      <c r="J458" s="34">
        <v>23.22</v>
      </c>
      <c r="K458" s="35">
        <v>21.79</v>
      </c>
      <c r="L458" s="35">
        <v>3.01</v>
      </c>
      <c r="M458" s="35">
        <v>2.7</v>
      </c>
      <c r="N458" s="9" t="s">
        <v>50</v>
      </c>
      <c r="O458" s="9" t="s">
        <v>141</v>
      </c>
      <c r="P458" s="9" t="s">
        <v>51</v>
      </c>
      <c r="Q458" s="34">
        <v>2.5</v>
      </c>
      <c r="R458" s="34">
        <v>5.52</v>
      </c>
      <c r="S458" s="36">
        <f t="shared" si="54"/>
        <v>50.813000000000002</v>
      </c>
      <c r="T458" s="37">
        <f t="shared" si="55"/>
        <v>62.694000000000003</v>
      </c>
      <c r="U458" s="38">
        <f t="shared" si="56"/>
        <v>2.7864</v>
      </c>
      <c r="V458" s="9" t="str" cm="1">
        <f t="array" ref="V458">_xlfn.XLOOKUP(HsgLista[[#This Row],[Helyiség kategória kód]], _KatKódok, Hasznos_e)</f>
        <v>Hasznos</v>
      </c>
      <c r="W458" s="55" t="str">
        <f t="shared" si="57"/>
        <v>50-es rúd</v>
      </c>
      <c r="X458" s="103">
        <f t="shared" si="58"/>
        <v>0.30999999999999961</v>
      </c>
      <c r="Y458" s="9" t="str" cm="1">
        <f t="array" ref="Y458">_xlfn.XLOOKUP(_xlfn.SINGLE(Burkolattípus), lábazat!$A$3:$A$17, _xlfn.XLOOKUP(_xlfn.SINGLE(Falburkolattípus), lábazat!$C$1:$U$1, lábazat!$C$3:$U$17))</f>
        <v>SZP1</v>
      </c>
      <c r="Z458" s="9"/>
      <c r="AA458" s="20"/>
      <c r="AB458" s="39"/>
      <c r="AE458" s="9"/>
      <c r="AF458" s="9"/>
    </row>
    <row r="459" spans="1:32">
      <c r="A459" s="32" t="str">
        <f>LEFT(ID)</f>
        <v>O</v>
      </c>
      <c r="B459" s="33">
        <f t="shared" si="52"/>
        <v>4</v>
      </c>
      <c r="C459" s="33">
        <f t="shared" si="53"/>
        <v>25</v>
      </c>
      <c r="D459" s="9" t="s">
        <v>477</v>
      </c>
      <c r="E459" s="9" t="s">
        <v>151</v>
      </c>
      <c r="F459" s="9" t="s">
        <v>145</v>
      </c>
      <c r="G459" s="9" t="s">
        <v>146</v>
      </c>
      <c r="H459" s="9" t="s">
        <v>474</v>
      </c>
      <c r="I459" s="9" t="s">
        <v>447</v>
      </c>
      <c r="J459" s="34">
        <v>21.58</v>
      </c>
      <c r="K459" s="35">
        <v>19.77</v>
      </c>
      <c r="L459" s="35">
        <v>3.01</v>
      </c>
      <c r="M459" s="35">
        <v>2.7</v>
      </c>
      <c r="N459" s="9" t="s">
        <v>50</v>
      </c>
      <c r="O459" s="9" t="s">
        <v>141</v>
      </c>
      <c r="P459" s="9" t="s">
        <v>51</v>
      </c>
      <c r="Q459" s="34">
        <v>2.5</v>
      </c>
      <c r="R459" s="34">
        <v>5.52</v>
      </c>
      <c r="S459" s="36">
        <f t="shared" si="54"/>
        <v>45.359000000000009</v>
      </c>
      <c r="T459" s="37">
        <f t="shared" si="55"/>
        <v>58.265999999999998</v>
      </c>
      <c r="U459" s="38">
        <f t="shared" si="56"/>
        <v>2.5895999999999999</v>
      </c>
      <c r="V459" s="9" t="str" cm="1">
        <f t="array" ref="V459">_xlfn.XLOOKUP(HsgLista[[#This Row],[Helyiség kategória kód]], _KatKódok, Hasznos_e)</f>
        <v>Hasznos</v>
      </c>
      <c r="W459" s="55" t="str">
        <f t="shared" si="57"/>
        <v>50-es rúd</v>
      </c>
      <c r="X459" s="103">
        <f t="shared" si="58"/>
        <v>0.30999999999999961</v>
      </c>
      <c r="Y459" s="9" t="str" cm="1">
        <f t="array" ref="Y459">_xlfn.XLOOKUP(_xlfn.SINGLE(Burkolattípus), lábazat!$A$3:$A$17, _xlfn.XLOOKUP(_xlfn.SINGLE(Falburkolattípus), lábazat!$C$1:$U$1, lábazat!$C$3:$U$17))</f>
        <v>SZP1</v>
      </c>
      <c r="Z459" s="9"/>
      <c r="AA459" s="20"/>
      <c r="AB459" s="39"/>
      <c r="AE459" s="9"/>
      <c r="AF459" s="9"/>
    </row>
    <row r="460" spans="1:32">
      <c r="A460" s="32" t="str">
        <f>LEFT(ID)</f>
        <v>O</v>
      </c>
      <c r="B460" s="33">
        <f t="shared" si="52"/>
        <v>4</v>
      </c>
      <c r="C460" s="33">
        <f t="shared" si="53"/>
        <v>26</v>
      </c>
      <c r="D460" s="9" t="s">
        <v>478</v>
      </c>
      <c r="E460" s="9" t="s">
        <v>151</v>
      </c>
      <c r="F460" s="9" t="s">
        <v>145</v>
      </c>
      <c r="G460" s="9" t="s">
        <v>146</v>
      </c>
      <c r="H460" s="9" t="s">
        <v>474</v>
      </c>
      <c r="I460" s="9" t="s">
        <v>447</v>
      </c>
      <c r="J460" s="34">
        <v>19.66</v>
      </c>
      <c r="K460" s="35">
        <v>18.63</v>
      </c>
      <c r="L460" s="35">
        <v>3.01</v>
      </c>
      <c r="M460" s="35">
        <v>2.7</v>
      </c>
      <c r="N460" s="9" t="s">
        <v>50</v>
      </c>
      <c r="O460" s="9" t="s">
        <v>141</v>
      </c>
      <c r="P460" s="9" t="s">
        <v>51</v>
      </c>
      <c r="Q460" s="34">
        <v>2.5</v>
      </c>
      <c r="R460" s="34">
        <v>5.52</v>
      </c>
      <c r="S460" s="36">
        <f t="shared" si="54"/>
        <v>42.281000000000006</v>
      </c>
      <c r="T460" s="37">
        <f t="shared" si="55"/>
        <v>53.082000000000001</v>
      </c>
      <c r="U460" s="38">
        <f t="shared" si="56"/>
        <v>2.3592</v>
      </c>
      <c r="V460" s="9" t="str" cm="1">
        <f t="array" ref="V460">_xlfn.XLOOKUP(HsgLista[[#This Row],[Helyiség kategória kód]], _KatKódok, Hasznos_e)</f>
        <v>Hasznos</v>
      </c>
      <c r="W460" s="55" t="str">
        <f t="shared" si="57"/>
        <v>50-es rúd</v>
      </c>
      <c r="X460" s="103">
        <f t="shared" si="58"/>
        <v>0.30999999999999961</v>
      </c>
      <c r="Y460" s="9" t="str" cm="1">
        <f t="array" ref="Y460">_xlfn.XLOOKUP(_xlfn.SINGLE(Burkolattípus), lábazat!$A$3:$A$17, _xlfn.XLOOKUP(_xlfn.SINGLE(Falburkolattípus), lábazat!$C$1:$U$1, lábazat!$C$3:$U$17))</f>
        <v>SZP1</v>
      </c>
      <c r="Z460" s="9"/>
      <c r="AA460" s="20"/>
      <c r="AB460" s="39"/>
      <c r="AE460" s="9"/>
      <c r="AF460" s="9"/>
    </row>
    <row r="461" spans="1:32">
      <c r="A461" s="32" t="str">
        <f>LEFT(ID)</f>
        <v>O</v>
      </c>
      <c r="B461" s="33">
        <f t="shared" si="52"/>
        <v>4</v>
      </c>
      <c r="C461" s="33">
        <f t="shared" si="53"/>
        <v>27</v>
      </c>
      <c r="D461" s="9" t="s">
        <v>479</v>
      </c>
      <c r="E461" s="9" t="s">
        <v>151</v>
      </c>
      <c r="F461" s="9" t="s">
        <v>145</v>
      </c>
      <c r="G461" s="9" t="s">
        <v>146</v>
      </c>
      <c r="H461" s="9" t="s">
        <v>474</v>
      </c>
      <c r="I461" s="9" t="s">
        <v>447</v>
      </c>
      <c r="J461" s="34">
        <v>17.670000000000002</v>
      </c>
      <c r="K461" s="35">
        <v>18.309999999999999</v>
      </c>
      <c r="L461" s="35">
        <v>3.01</v>
      </c>
      <c r="M461" s="35">
        <v>2.7</v>
      </c>
      <c r="N461" s="9" t="s">
        <v>50</v>
      </c>
      <c r="O461" s="9" t="s">
        <v>141</v>
      </c>
      <c r="P461" s="9" t="s">
        <v>51</v>
      </c>
      <c r="Q461" s="34">
        <v>2.5</v>
      </c>
      <c r="R461" s="34">
        <v>5.52</v>
      </c>
      <c r="S461" s="36">
        <f t="shared" si="54"/>
        <v>41.417000000000002</v>
      </c>
      <c r="T461" s="37">
        <f t="shared" si="55"/>
        <v>47.70900000000001</v>
      </c>
      <c r="U461" s="38">
        <f t="shared" si="56"/>
        <v>2.1204000000000001</v>
      </c>
      <c r="V461" s="9" t="str" cm="1">
        <f t="array" ref="V461">_xlfn.XLOOKUP(HsgLista[[#This Row],[Helyiség kategória kód]], _KatKódok, Hasznos_e)</f>
        <v>Hasznos</v>
      </c>
      <c r="W461" s="55" t="str">
        <f t="shared" si="57"/>
        <v>50-es rúd</v>
      </c>
      <c r="X461" s="103">
        <f t="shared" si="58"/>
        <v>0.30999999999999961</v>
      </c>
      <c r="Y461" s="9" t="str" cm="1">
        <f t="array" ref="Y461">_xlfn.XLOOKUP(_xlfn.SINGLE(Burkolattípus), lábazat!$A$3:$A$17, _xlfn.XLOOKUP(_xlfn.SINGLE(Falburkolattípus), lábazat!$C$1:$U$1, lábazat!$C$3:$U$17))</f>
        <v>SZP1</v>
      </c>
      <c r="Z461" s="9"/>
      <c r="AA461" s="20"/>
      <c r="AB461" s="39"/>
      <c r="AE461" s="9"/>
      <c r="AF461" s="9"/>
    </row>
    <row r="462" spans="1:32">
      <c r="A462" s="32" t="str">
        <f>LEFT(ID)</f>
        <v>O</v>
      </c>
      <c r="B462" s="33">
        <f t="shared" si="52"/>
        <v>4</v>
      </c>
      <c r="C462" s="33">
        <f t="shared" si="53"/>
        <v>28</v>
      </c>
      <c r="D462" s="9" t="s">
        <v>480</v>
      </c>
      <c r="E462" s="9" t="s">
        <v>151</v>
      </c>
      <c r="F462" s="9" t="s">
        <v>145</v>
      </c>
      <c r="G462" s="9" t="s">
        <v>146</v>
      </c>
      <c r="H462" s="9" t="s">
        <v>474</v>
      </c>
      <c r="I462" s="9" t="s">
        <v>447</v>
      </c>
      <c r="J462" s="34">
        <v>32.47</v>
      </c>
      <c r="K462" s="35">
        <v>26.13</v>
      </c>
      <c r="L462" s="35">
        <v>3.01</v>
      </c>
      <c r="M462" s="35">
        <v>2.7</v>
      </c>
      <c r="N462" s="9" t="s">
        <v>50</v>
      </c>
      <c r="O462" s="9" t="s">
        <v>141</v>
      </c>
      <c r="P462" s="9" t="s">
        <v>51</v>
      </c>
      <c r="Q462" s="34">
        <v>2.5</v>
      </c>
      <c r="R462" s="34">
        <v>5.52</v>
      </c>
      <c r="S462" s="36">
        <f t="shared" si="54"/>
        <v>62.531000000000006</v>
      </c>
      <c r="T462" s="37">
        <f t="shared" si="55"/>
        <v>87.668999999999997</v>
      </c>
      <c r="U462" s="38">
        <f t="shared" si="56"/>
        <v>3.8963999999999999</v>
      </c>
      <c r="V462" s="9" t="str" cm="1">
        <f t="array" ref="V462">_xlfn.XLOOKUP(HsgLista[[#This Row],[Helyiség kategória kód]], _KatKódok, Hasznos_e)</f>
        <v>Hasznos</v>
      </c>
      <c r="W462" s="55" t="str">
        <f t="shared" si="57"/>
        <v>50-es rúd</v>
      </c>
      <c r="X462" s="103">
        <f t="shared" si="58"/>
        <v>0.30999999999999961</v>
      </c>
      <c r="Y462" s="9" t="str" cm="1">
        <f t="array" ref="Y462">_xlfn.XLOOKUP(_xlfn.SINGLE(Burkolattípus), lábazat!$A$3:$A$17, _xlfn.XLOOKUP(_xlfn.SINGLE(Falburkolattípus), lábazat!$C$1:$U$1, lábazat!$C$3:$U$17))</f>
        <v>SZP1</v>
      </c>
      <c r="Z462" s="9"/>
      <c r="AA462" s="20"/>
      <c r="AB462" s="39"/>
      <c r="AE462" s="9"/>
      <c r="AF462" s="9"/>
    </row>
    <row r="463" spans="1:32">
      <c r="A463" s="32" t="str">
        <f>LEFT(ID)</f>
        <v>O</v>
      </c>
      <c r="B463" s="33">
        <f t="shared" si="52"/>
        <v>4</v>
      </c>
      <c r="C463" s="33">
        <f t="shared" si="53"/>
        <v>30</v>
      </c>
      <c r="D463" s="9" t="s">
        <v>481</v>
      </c>
      <c r="E463" s="9" t="s">
        <v>151</v>
      </c>
      <c r="F463" s="9" t="s">
        <v>145</v>
      </c>
      <c r="G463" s="9" t="s">
        <v>146</v>
      </c>
      <c r="H463" s="9" t="s">
        <v>474</v>
      </c>
      <c r="I463" s="9" t="s">
        <v>447</v>
      </c>
      <c r="J463" s="34">
        <v>30.24</v>
      </c>
      <c r="K463" s="35">
        <v>27.18</v>
      </c>
      <c r="L463" s="35">
        <v>3.01</v>
      </c>
      <c r="M463" s="35">
        <v>2.7</v>
      </c>
      <c r="N463" s="9" t="s">
        <v>50</v>
      </c>
      <c r="O463" s="9" t="s">
        <v>141</v>
      </c>
      <c r="P463" s="9" t="s">
        <v>51</v>
      </c>
      <c r="Q463" s="34">
        <v>2.5</v>
      </c>
      <c r="R463" s="34">
        <v>5.52</v>
      </c>
      <c r="S463" s="36">
        <f t="shared" si="54"/>
        <v>65.366000000000014</v>
      </c>
      <c r="T463" s="37">
        <f t="shared" si="55"/>
        <v>81.647999999999996</v>
      </c>
      <c r="U463" s="38">
        <f t="shared" si="56"/>
        <v>3.6288</v>
      </c>
      <c r="V463" s="9" t="str" cm="1">
        <f t="array" ref="V463">_xlfn.XLOOKUP(HsgLista[[#This Row],[Helyiség kategória kód]], _KatKódok, Hasznos_e)</f>
        <v>Hasznos</v>
      </c>
      <c r="W463" s="55" t="str">
        <f t="shared" si="57"/>
        <v>50-es rúd</v>
      </c>
      <c r="X463" s="103">
        <f t="shared" si="58"/>
        <v>0.30999999999999961</v>
      </c>
      <c r="Y463" s="9" t="str" cm="1">
        <f t="array" ref="Y463">_xlfn.XLOOKUP(_xlfn.SINGLE(Burkolattípus), lábazat!$A$3:$A$17, _xlfn.XLOOKUP(_xlfn.SINGLE(Falburkolattípus), lábazat!$C$1:$U$1, lábazat!$C$3:$U$17))</f>
        <v>SZP1</v>
      </c>
      <c r="Z463" s="9"/>
      <c r="AA463" s="20"/>
      <c r="AB463" s="39"/>
      <c r="AE463" s="9"/>
      <c r="AF463" s="9"/>
    </row>
    <row r="464" spans="1:32">
      <c r="A464" s="32" t="str">
        <f>LEFT(ID)</f>
        <v>O</v>
      </c>
      <c r="B464" s="33">
        <f t="shared" si="52"/>
        <v>4</v>
      </c>
      <c r="C464" s="33">
        <f t="shared" si="53"/>
        <v>32</v>
      </c>
      <c r="D464" s="9" t="s">
        <v>482</v>
      </c>
      <c r="E464" s="9" t="s">
        <v>151</v>
      </c>
      <c r="F464" s="9" t="s">
        <v>145</v>
      </c>
      <c r="G464" s="9" t="s">
        <v>146</v>
      </c>
      <c r="H464" s="9" t="s">
        <v>474</v>
      </c>
      <c r="I464" s="9" t="s">
        <v>447</v>
      </c>
      <c r="J464" s="34">
        <v>28.32</v>
      </c>
      <c r="K464" s="35">
        <v>26.03</v>
      </c>
      <c r="L464" s="35">
        <v>3.01</v>
      </c>
      <c r="M464" s="35">
        <v>2.7</v>
      </c>
      <c r="N464" s="9" t="s">
        <v>50</v>
      </c>
      <c r="O464" s="9" t="s">
        <v>141</v>
      </c>
      <c r="P464" s="9" t="s">
        <v>51</v>
      </c>
      <c r="Q464" s="34">
        <v>2.5</v>
      </c>
      <c r="R464" s="34">
        <v>5.52</v>
      </c>
      <c r="S464" s="36">
        <f t="shared" si="54"/>
        <v>62.26100000000001</v>
      </c>
      <c r="T464" s="37">
        <f t="shared" si="55"/>
        <v>76.464000000000013</v>
      </c>
      <c r="U464" s="38">
        <f t="shared" si="56"/>
        <v>3.3984000000000005</v>
      </c>
      <c r="V464" s="9" t="str" cm="1">
        <f t="array" ref="V464">_xlfn.XLOOKUP(HsgLista[[#This Row],[Helyiség kategória kód]], _KatKódok, Hasznos_e)</f>
        <v>Hasznos</v>
      </c>
      <c r="W464" s="55" t="str">
        <f t="shared" si="57"/>
        <v>50-es rúd</v>
      </c>
      <c r="X464" s="103">
        <f t="shared" si="58"/>
        <v>0.30999999999999961</v>
      </c>
      <c r="Y464" s="9" t="str" cm="1">
        <f t="array" ref="Y464">_xlfn.XLOOKUP(_xlfn.SINGLE(Burkolattípus), lábazat!$A$3:$A$17, _xlfn.XLOOKUP(_xlfn.SINGLE(Falburkolattípus), lábazat!$C$1:$U$1, lábazat!$C$3:$U$17))</f>
        <v>SZP1</v>
      </c>
      <c r="Z464" s="9"/>
      <c r="AA464" s="20"/>
      <c r="AB464" s="39"/>
      <c r="AE464" s="9"/>
      <c r="AF464" s="9"/>
    </row>
    <row r="465" spans="1:32">
      <c r="A465" s="32" t="str">
        <f>LEFT(ID)</f>
        <v>O</v>
      </c>
      <c r="B465" s="33">
        <f t="shared" si="52"/>
        <v>4</v>
      </c>
      <c r="C465" s="33">
        <f t="shared" si="53"/>
        <v>34</v>
      </c>
      <c r="D465" s="9" t="s">
        <v>483</v>
      </c>
      <c r="E465" s="9" t="s">
        <v>151</v>
      </c>
      <c r="F465" s="9" t="s">
        <v>145</v>
      </c>
      <c r="G465" s="9" t="s">
        <v>146</v>
      </c>
      <c r="H465" s="9" t="s">
        <v>474</v>
      </c>
      <c r="I465" s="9" t="s">
        <v>447</v>
      </c>
      <c r="J465" s="34">
        <v>26.61</v>
      </c>
      <c r="K465" s="35">
        <v>22.64</v>
      </c>
      <c r="L465" s="35">
        <v>3.01</v>
      </c>
      <c r="M465" s="35">
        <v>2.7</v>
      </c>
      <c r="N465" s="9" t="s">
        <v>50</v>
      </c>
      <c r="O465" s="9" t="s">
        <v>141</v>
      </c>
      <c r="P465" s="9" t="s">
        <v>51</v>
      </c>
      <c r="Q465" s="34">
        <v>2.5</v>
      </c>
      <c r="R465" s="34">
        <v>5.52</v>
      </c>
      <c r="S465" s="36">
        <f t="shared" si="54"/>
        <v>53.108000000000004</v>
      </c>
      <c r="T465" s="37">
        <f t="shared" si="55"/>
        <v>71.847000000000008</v>
      </c>
      <c r="U465" s="38">
        <f t="shared" si="56"/>
        <v>3.1932</v>
      </c>
      <c r="V465" s="9" t="str" cm="1">
        <f t="array" ref="V465">_xlfn.XLOOKUP(HsgLista[[#This Row],[Helyiség kategória kód]], _KatKódok, Hasznos_e)</f>
        <v>Hasznos</v>
      </c>
      <c r="W465" s="55" t="str">
        <f t="shared" si="57"/>
        <v>50-es rúd</v>
      </c>
      <c r="X465" s="103">
        <f t="shared" si="58"/>
        <v>0.30999999999999961</v>
      </c>
      <c r="Y465" s="9" t="str" cm="1">
        <f t="array" ref="Y465">_xlfn.XLOOKUP(_xlfn.SINGLE(Burkolattípus), lábazat!$A$3:$A$17, _xlfn.XLOOKUP(_xlfn.SINGLE(Falburkolattípus), lábazat!$C$1:$U$1, lábazat!$C$3:$U$17))</f>
        <v>SZP1</v>
      </c>
      <c r="Z465" s="9"/>
      <c r="AA465" s="20"/>
      <c r="AB465" s="39"/>
      <c r="AE465" s="9"/>
      <c r="AF465" s="9"/>
    </row>
    <row r="466" spans="1:32">
      <c r="A466" s="32" t="str">
        <f>LEFT(ID)</f>
        <v>O</v>
      </c>
      <c r="B466" s="33">
        <f t="shared" si="52"/>
        <v>4</v>
      </c>
      <c r="C466" s="33">
        <f t="shared" si="53"/>
        <v>36</v>
      </c>
      <c r="D466" s="9" t="s">
        <v>484</v>
      </c>
      <c r="E466" s="9" t="s">
        <v>151</v>
      </c>
      <c r="F466" s="9" t="s">
        <v>145</v>
      </c>
      <c r="G466" s="9" t="s">
        <v>146</v>
      </c>
      <c r="H466" s="9" t="s">
        <v>474</v>
      </c>
      <c r="I466" s="9" t="s">
        <v>447</v>
      </c>
      <c r="J466" s="34">
        <v>15.38</v>
      </c>
      <c r="K466" s="35">
        <v>17.55</v>
      </c>
      <c r="L466" s="35">
        <v>3.01</v>
      </c>
      <c r="M466" s="35">
        <v>2.7</v>
      </c>
      <c r="N466" s="9" t="s">
        <v>50</v>
      </c>
      <c r="O466" s="9" t="s">
        <v>141</v>
      </c>
      <c r="P466" s="9" t="s">
        <v>51</v>
      </c>
      <c r="Q466" s="34">
        <v>2.13</v>
      </c>
      <c r="R466" s="34">
        <v>0</v>
      </c>
      <c r="S466" s="36">
        <f t="shared" si="54"/>
        <v>45.255000000000003</v>
      </c>
      <c r="T466" s="37">
        <f t="shared" si="55"/>
        <v>41.526000000000003</v>
      </c>
      <c r="U466" s="38">
        <f t="shared" si="56"/>
        <v>1.8456000000000001</v>
      </c>
      <c r="V466" s="9" t="str" cm="1">
        <f t="array" ref="V466">_xlfn.XLOOKUP(HsgLista[[#This Row],[Helyiség kategória kód]], _KatKódok, Hasznos_e)</f>
        <v>Hasznos</v>
      </c>
      <c r="W466" s="55" t="str">
        <f t="shared" si="57"/>
        <v>50-es rúd</v>
      </c>
      <c r="X466" s="103">
        <f t="shared" si="58"/>
        <v>0.30999999999999961</v>
      </c>
      <c r="Y466" s="9" t="str" cm="1">
        <f t="array" ref="Y466">_xlfn.XLOOKUP(_xlfn.SINGLE(Burkolattípus), lábazat!$A$3:$A$17, _xlfn.XLOOKUP(_xlfn.SINGLE(Falburkolattípus), lábazat!$C$1:$U$1, lábazat!$C$3:$U$17))</f>
        <v>SZP1</v>
      </c>
      <c r="Z466" s="9"/>
      <c r="AA466" s="20"/>
      <c r="AB466" s="39"/>
      <c r="AE466" s="9"/>
      <c r="AF466" s="9"/>
    </row>
    <row r="467" spans="1:32">
      <c r="A467" s="32" t="str">
        <f>LEFT(ID)</f>
        <v>O</v>
      </c>
      <c r="B467" s="33">
        <f t="shared" si="52"/>
        <v>4</v>
      </c>
      <c r="C467" s="33">
        <f t="shared" si="53"/>
        <v>37</v>
      </c>
      <c r="D467" s="9" t="s">
        <v>485</v>
      </c>
      <c r="E467" s="9" t="s">
        <v>151</v>
      </c>
      <c r="F467" s="9" t="s">
        <v>145</v>
      </c>
      <c r="G467" s="9" t="s">
        <v>146</v>
      </c>
      <c r="H467" s="9" t="s">
        <v>474</v>
      </c>
      <c r="I467" s="9" t="s">
        <v>447</v>
      </c>
      <c r="J467" s="34">
        <v>22.12</v>
      </c>
      <c r="K467" s="35">
        <v>21.54</v>
      </c>
      <c r="L467" s="35">
        <v>3.01</v>
      </c>
      <c r="M467" s="35">
        <v>2.7</v>
      </c>
      <c r="N467" s="9" t="s">
        <v>50</v>
      </c>
      <c r="O467" s="9" t="s">
        <v>141</v>
      </c>
      <c r="P467" s="9" t="s">
        <v>51</v>
      </c>
      <c r="Q467" s="34">
        <v>2.5</v>
      </c>
      <c r="R467" s="34">
        <v>0</v>
      </c>
      <c r="S467" s="36">
        <f t="shared" si="54"/>
        <v>55.658000000000001</v>
      </c>
      <c r="T467" s="37">
        <f t="shared" si="55"/>
        <v>59.724000000000004</v>
      </c>
      <c r="U467" s="38">
        <f t="shared" si="56"/>
        <v>2.6543999999999999</v>
      </c>
      <c r="V467" s="9" t="str" cm="1">
        <f t="array" ref="V467">_xlfn.XLOOKUP(HsgLista[[#This Row],[Helyiség kategória kód]], _KatKódok, Hasznos_e)</f>
        <v>Hasznos</v>
      </c>
      <c r="W467" s="55" t="str">
        <f t="shared" si="57"/>
        <v>50-es rúd</v>
      </c>
      <c r="X467" s="103">
        <f t="shared" si="58"/>
        <v>0.30999999999999961</v>
      </c>
      <c r="Y467" s="9" t="str" cm="1">
        <f t="array" ref="Y467">_xlfn.XLOOKUP(_xlfn.SINGLE(Burkolattípus), lábazat!$A$3:$A$17, _xlfn.XLOOKUP(_xlfn.SINGLE(Falburkolattípus), lábazat!$C$1:$U$1, lábazat!$C$3:$U$17))</f>
        <v>SZP1</v>
      </c>
      <c r="Z467" s="9"/>
      <c r="AA467" s="20"/>
      <c r="AB467" s="39"/>
      <c r="AE467" s="9"/>
      <c r="AF467" s="9"/>
    </row>
    <row r="468" spans="1:32">
      <c r="A468" s="32" t="str">
        <f>LEFT(ID)</f>
        <v>O</v>
      </c>
      <c r="B468" s="33">
        <f t="shared" si="52"/>
        <v>4</v>
      </c>
      <c r="C468" s="33">
        <f t="shared" si="53"/>
        <v>38</v>
      </c>
      <c r="D468" s="9" t="s">
        <v>486</v>
      </c>
      <c r="E468" s="9" t="s">
        <v>151</v>
      </c>
      <c r="F468" s="9" t="s">
        <v>145</v>
      </c>
      <c r="G468" s="9" t="s">
        <v>146</v>
      </c>
      <c r="H468" s="9" t="s">
        <v>474</v>
      </c>
      <c r="I468" s="9" t="s">
        <v>447</v>
      </c>
      <c r="J468" s="34">
        <v>18.05</v>
      </c>
      <c r="K468" s="35">
        <v>18.45</v>
      </c>
      <c r="L468" s="35">
        <v>3.01</v>
      </c>
      <c r="M468" s="35">
        <v>2.7</v>
      </c>
      <c r="N468" s="9" t="s">
        <v>50</v>
      </c>
      <c r="O468" s="9" t="s">
        <v>141</v>
      </c>
      <c r="P468" s="9" t="s">
        <v>51</v>
      </c>
      <c r="Q468" s="34">
        <v>2.5</v>
      </c>
      <c r="R468" s="34">
        <v>0</v>
      </c>
      <c r="S468" s="36">
        <f t="shared" si="54"/>
        <v>47.315000000000005</v>
      </c>
      <c r="T468" s="37">
        <f t="shared" si="55"/>
        <v>48.735000000000007</v>
      </c>
      <c r="U468" s="38">
        <f t="shared" si="56"/>
        <v>2.1660000000000004</v>
      </c>
      <c r="V468" s="9" t="str" cm="1">
        <f t="array" ref="V468">_xlfn.XLOOKUP(HsgLista[[#This Row],[Helyiség kategória kód]], _KatKódok, Hasznos_e)</f>
        <v>Hasznos</v>
      </c>
      <c r="W468" s="55" t="str">
        <f t="shared" si="57"/>
        <v>50-es rúd</v>
      </c>
      <c r="X468" s="103">
        <f t="shared" si="58"/>
        <v>0.30999999999999961</v>
      </c>
      <c r="Y468" s="9" t="str" cm="1">
        <f t="array" ref="Y468">_xlfn.XLOOKUP(_xlfn.SINGLE(Burkolattípus), lábazat!$A$3:$A$17, _xlfn.XLOOKUP(_xlfn.SINGLE(Falburkolattípus), lábazat!$C$1:$U$1, lábazat!$C$3:$U$17))</f>
        <v>SZP1</v>
      </c>
      <c r="Z468" s="9"/>
      <c r="AA468" s="20"/>
      <c r="AB468" s="39"/>
      <c r="AE468" s="9"/>
      <c r="AF468" s="9"/>
    </row>
    <row r="469" spans="1:32">
      <c r="A469" s="32" t="str">
        <f>LEFT(ID)</f>
        <v>O</v>
      </c>
      <c r="B469" s="33">
        <f t="shared" si="52"/>
        <v>4</v>
      </c>
      <c r="C469" s="33">
        <f t="shared" si="53"/>
        <v>39</v>
      </c>
      <c r="D469" s="9" t="s">
        <v>487</v>
      </c>
      <c r="E469" s="9" t="s">
        <v>151</v>
      </c>
      <c r="F469" s="9" t="s">
        <v>145</v>
      </c>
      <c r="G469" s="9" t="s">
        <v>146</v>
      </c>
      <c r="H469" s="9" t="s">
        <v>474</v>
      </c>
      <c r="I469" s="9" t="s">
        <v>447</v>
      </c>
      <c r="J469" s="34">
        <v>18.05</v>
      </c>
      <c r="K469" s="35">
        <v>18.45</v>
      </c>
      <c r="L469" s="35">
        <v>3.01</v>
      </c>
      <c r="M469" s="35">
        <v>2.7</v>
      </c>
      <c r="N469" s="9" t="s">
        <v>50</v>
      </c>
      <c r="O469" s="9" t="s">
        <v>141</v>
      </c>
      <c r="P469" s="9" t="s">
        <v>51</v>
      </c>
      <c r="Q469" s="34">
        <v>4.63</v>
      </c>
      <c r="R469" s="34">
        <v>0</v>
      </c>
      <c r="S469" s="36">
        <f t="shared" si="54"/>
        <v>45.185000000000002</v>
      </c>
      <c r="T469" s="37">
        <f t="shared" si="55"/>
        <v>48.735000000000007</v>
      </c>
      <c r="U469" s="38">
        <f t="shared" si="56"/>
        <v>2.1660000000000004</v>
      </c>
      <c r="V469" s="9" t="str" cm="1">
        <f t="array" ref="V469">_xlfn.XLOOKUP(HsgLista[[#This Row],[Helyiség kategória kód]], _KatKódok, Hasznos_e)</f>
        <v>Hasznos</v>
      </c>
      <c r="W469" s="55" t="str">
        <f t="shared" si="57"/>
        <v>50-es rúd</v>
      </c>
      <c r="X469" s="103">
        <f t="shared" si="58"/>
        <v>0.30999999999999961</v>
      </c>
      <c r="Y469" s="9" t="str" cm="1">
        <f t="array" ref="Y469">_xlfn.XLOOKUP(_xlfn.SINGLE(Burkolattípus), lábazat!$A$3:$A$17, _xlfn.XLOOKUP(_xlfn.SINGLE(Falburkolattípus), lábazat!$C$1:$U$1, lábazat!$C$3:$U$17))</f>
        <v>SZP1</v>
      </c>
      <c r="Z469" s="9"/>
      <c r="AA469" s="20"/>
      <c r="AB469" s="39"/>
      <c r="AE469" s="9"/>
      <c r="AF469" s="9"/>
    </row>
    <row r="470" spans="1:32">
      <c r="A470" s="32" t="str">
        <f>LEFT(ID)</f>
        <v>O</v>
      </c>
      <c r="B470" s="33">
        <f t="shared" si="52"/>
        <v>4</v>
      </c>
      <c r="C470" s="33">
        <f t="shared" si="53"/>
        <v>40</v>
      </c>
      <c r="D470" s="9" t="s">
        <v>488</v>
      </c>
      <c r="E470" s="9" t="s">
        <v>151</v>
      </c>
      <c r="F470" s="9" t="s">
        <v>145</v>
      </c>
      <c r="G470" s="9" t="s">
        <v>146</v>
      </c>
      <c r="H470" s="9" t="s">
        <v>474</v>
      </c>
      <c r="I470" s="9" t="s">
        <v>447</v>
      </c>
      <c r="J470" s="34">
        <v>18.05</v>
      </c>
      <c r="K470" s="35">
        <v>18.45</v>
      </c>
      <c r="L470" s="35">
        <v>3.01</v>
      </c>
      <c r="M470" s="35">
        <v>2.7</v>
      </c>
      <c r="N470" s="9" t="s">
        <v>50</v>
      </c>
      <c r="O470" s="9" t="s">
        <v>141</v>
      </c>
      <c r="P470" s="9" t="s">
        <v>51</v>
      </c>
      <c r="Q470" s="34">
        <v>6.75</v>
      </c>
      <c r="R470" s="34">
        <v>0</v>
      </c>
      <c r="S470" s="36">
        <f t="shared" si="54"/>
        <v>43.065000000000005</v>
      </c>
      <c r="T470" s="37">
        <f t="shared" si="55"/>
        <v>48.735000000000007</v>
      </c>
      <c r="U470" s="38">
        <f t="shared" si="56"/>
        <v>2.1660000000000004</v>
      </c>
      <c r="V470" s="9" t="str" cm="1">
        <f t="array" ref="V470">_xlfn.XLOOKUP(HsgLista[[#This Row],[Helyiség kategória kód]], _KatKódok, Hasznos_e)</f>
        <v>Hasznos</v>
      </c>
      <c r="W470" s="55" t="str">
        <f t="shared" si="57"/>
        <v>50-es rúd</v>
      </c>
      <c r="X470" s="103">
        <f t="shared" si="58"/>
        <v>0.30999999999999961</v>
      </c>
      <c r="Y470" s="9" t="str" cm="1">
        <f t="array" ref="Y470">_xlfn.XLOOKUP(_xlfn.SINGLE(Burkolattípus), lábazat!$A$3:$A$17, _xlfn.XLOOKUP(_xlfn.SINGLE(Falburkolattípus), lábazat!$C$1:$U$1, lábazat!$C$3:$U$17))</f>
        <v>SZP1</v>
      </c>
      <c r="Z470" s="9"/>
      <c r="AA470" s="20"/>
      <c r="AB470" s="39"/>
      <c r="AE470" s="9"/>
      <c r="AF470" s="9"/>
    </row>
    <row r="471" spans="1:32">
      <c r="A471" s="32" t="str">
        <f>LEFT(ID)</f>
        <v>O</v>
      </c>
      <c r="B471" s="33">
        <f t="shared" si="52"/>
        <v>4</v>
      </c>
      <c r="C471" s="33">
        <f t="shared" si="53"/>
        <v>41</v>
      </c>
      <c r="D471" s="9" t="s">
        <v>489</v>
      </c>
      <c r="E471" s="9" t="s">
        <v>151</v>
      </c>
      <c r="F471" s="9" t="s">
        <v>145</v>
      </c>
      <c r="G471" s="9" t="s">
        <v>146</v>
      </c>
      <c r="H471" s="9" t="s">
        <v>474</v>
      </c>
      <c r="I471" s="9" t="s">
        <v>447</v>
      </c>
      <c r="J471" s="34">
        <v>18.05</v>
      </c>
      <c r="K471" s="35">
        <v>18.45</v>
      </c>
      <c r="L471" s="35">
        <v>3.01</v>
      </c>
      <c r="M471" s="35">
        <v>2.7</v>
      </c>
      <c r="N471" s="9" t="s">
        <v>50</v>
      </c>
      <c r="O471" s="9" t="s">
        <v>141</v>
      </c>
      <c r="P471" s="9" t="s">
        <v>51</v>
      </c>
      <c r="Q471" s="34">
        <v>4.25</v>
      </c>
      <c r="R471" s="34">
        <v>0</v>
      </c>
      <c r="S471" s="36">
        <f t="shared" si="54"/>
        <v>45.565000000000005</v>
      </c>
      <c r="T471" s="37">
        <f t="shared" si="55"/>
        <v>48.735000000000007</v>
      </c>
      <c r="U471" s="38">
        <f t="shared" si="56"/>
        <v>2.1660000000000004</v>
      </c>
      <c r="V471" s="9" t="str" cm="1">
        <f t="array" ref="V471">_xlfn.XLOOKUP(HsgLista[[#This Row],[Helyiség kategória kód]], _KatKódok, Hasznos_e)</f>
        <v>Hasznos</v>
      </c>
      <c r="W471" s="55" t="str">
        <f t="shared" si="57"/>
        <v>50-es rúd</v>
      </c>
      <c r="X471" s="103">
        <f t="shared" si="58"/>
        <v>0.30999999999999961</v>
      </c>
      <c r="Y471" s="9" t="str" cm="1">
        <f t="array" ref="Y471">_xlfn.XLOOKUP(_xlfn.SINGLE(Burkolattípus), lábazat!$A$3:$A$17, _xlfn.XLOOKUP(_xlfn.SINGLE(Falburkolattípus), lábazat!$C$1:$U$1, lábazat!$C$3:$U$17))</f>
        <v>SZP1</v>
      </c>
      <c r="Z471" s="9"/>
      <c r="AA471" s="20"/>
      <c r="AB471" s="39"/>
      <c r="AE471" s="9"/>
      <c r="AF471" s="9"/>
    </row>
    <row r="472" spans="1:32">
      <c r="A472" s="32" t="str">
        <f>LEFT(ID)</f>
        <v>O</v>
      </c>
      <c r="B472" s="33">
        <f t="shared" si="52"/>
        <v>4</v>
      </c>
      <c r="C472" s="33">
        <f t="shared" si="53"/>
        <v>42</v>
      </c>
      <c r="D472" s="9" t="s">
        <v>490</v>
      </c>
      <c r="E472" s="9" t="s">
        <v>166</v>
      </c>
      <c r="F472" s="9" t="s">
        <v>145</v>
      </c>
      <c r="G472" s="9" t="s">
        <v>146</v>
      </c>
      <c r="H472" s="9" t="s">
        <v>474</v>
      </c>
      <c r="I472" s="9" t="s">
        <v>447</v>
      </c>
      <c r="J472" s="34">
        <v>20.440000000000001</v>
      </c>
      <c r="K472" s="35">
        <v>21.01</v>
      </c>
      <c r="L472" s="35">
        <v>3.01</v>
      </c>
      <c r="M472" s="35">
        <v>2.7</v>
      </c>
      <c r="N472" s="9" t="s">
        <v>50</v>
      </c>
      <c r="O472" s="9" t="s">
        <v>141</v>
      </c>
      <c r="P472" s="9" t="s">
        <v>51</v>
      </c>
      <c r="Q472" s="34">
        <v>6.75</v>
      </c>
      <c r="R472" s="34">
        <v>0</v>
      </c>
      <c r="S472" s="36">
        <f t="shared" si="54"/>
        <v>49.977000000000011</v>
      </c>
      <c r="T472" s="37">
        <f t="shared" si="55"/>
        <v>55.188000000000009</v>
      </c>
      <c r="U472" s="38">
        <f t="shared" si="56"/>
        <v>2.4528000000000003</v>
      </c>
      <c r="V472" s="9" t="str" cm="1">
        <f t="array" ref="V472">_xlfn.XLOOKUP(HsgLista[[#This Row],[Helyiség kategória kód]], _KatKódok, Hasznos_e)</f>
        <v>Hasznos</v>
      </c>
      <c r="W472" s="55" t="str">
        <f t="shared" si="57"/>
        <v>50-es rúd</v>
      </c>
      <c r="X472" s="103">
        <f t="shared" si="58"/>
        <v>0.30999999999999961</v>
      </c>
      <c r="Y472" s="9" t="str" cm="1">
        <f t="array" ref="Y472">_xlfn.XLOOKUP(_xlfn.SINGLE(Burkolattípus), lábazat!$A$3:$A$17, _xlfn.XLOOKUP(_xlfn.SINGLE(Falburkolattípus), lábazat!$C$1:$U$1, lábazat!$C$3:$U$17))</f>
        <v>SZP1</v>
      </c>
      <c r="Z472" s="9"/>
      <c r="AA472" s="20"/>
      <c r="AB472" s="39"/>
      <c r="AE472" s="9"/>
      <c r="AF472" s="9"/>
    </row>
    <row r="473" spans="1:32">
      <c r="A473" s="32" t="str">
        <f>LEFT(ID)</f>
        <v>O</v>
      </c>
      <c r="B473" s="33">
        <f t="shared" si="52"/>
        <v>4</v>
      </c>
      <c r="C473" s="33">
        <f t="shared" si="53"/>
        <v>43</v>
      </c>
      <c r="D473" s="9" t="s">
        <v>491</v>
      </c>
      <c r="E473" s="9" t="s">
        <v>151</v>
      </c>
      <c r="F473" s="9" t="s">
        <v>145</v>
      </c>
      <c r="G473" s="9" t="s">
        <v>146</v>
      </c>
      <c r="H473" s="9" t="s">
        <v>474</v>
      </c>
      <c r="I473" s="9" t="s">
        <v>447</v>
      </c>
      <c r="J473" s="34">
        <v>17.07</v>
      </c>
      <c r="K473" s="35">
        <v>18.079999999999998</v>
      </c>
      <c r="L473" s="35">
        <v>3.01</v>
      </c>
      <c r="M473" s="35">
        <v>2.7</v>
      </c>
      <c r="N473" s="9" t="s">
        <v>50</v>
      </c>
      <c r="O473" s="9" t="s">
        <v>141</v>
      </c>
      <c r="P473" s="9" t="s">
        <v>51</v>
      </c>
      <c r="Q473" s="34">
        <v>2.13</v>
      </c>
      <c r="R473" s="34">
        <v>0</v>
      </c>
      <c r="S473" s="36">
        <f t="shared" si="54"/>
        <v>46.685999999999993</v>
      </c>
      <c r="T473" s="37">
        <f t="shared" si="55"/>
        <v>46.089000000000006</v>
      </c>
      <c r="U473" s="38">
        <f t="shared" si="56"/>
        <v>2.0484</v>
      </c>
      <c r="V473" s="9" t="str" cm="1">
        <f t="array" ref="V473">_xlfn.XLOOKUP(HsgLista[[#This Row],[Helyiség kategória kód]], _KatKódok, Hasznos_e)</f>
        <v>Hasznos</v>
      </c>
      <c r="W473" s="55" t="str">
        <f t="shared" si="57"/>
        <v>50-es rúd</v>
      </c>
      <c r="X473" s="103">
        <f t="shared" si="58"/>
        <v>0.30999999999999961</v>
      </c>
      <c r="Y473" s="9" t="str" cm="1">
        <f t="array" ref="Y473">_xlfn.XLOOKUP(_xlfn.SINGLE(Burkolattípus), lábazat!$A$3:$A$17, _xlfn.XLOOKUP(_xlfn.SINGLE(Falburkolattípus), lábazat!$C$1:$U$1, lábazat!$C$3:$U$17))</f>
        <v>SZP1</v>
      </c>
      <c r="Z473" s="9"/>
      <c r="AA473" s="20"/>
      <c r="AB473" s="39"/>
      <c r="AE473" s="9"/>
      <c r="AF473" s="9"/>
    </row>
    <row r="474" spans="1:32">
      <c r="A474" s="32" t="str">
        <f>LEFT(ID)</f>
        <v>O</v>
      </c>
      <c r="B474" s="33">
        <f t="shared" si="52"/>
        <v>4</v>
      </c>
      <c r="C474" s="33">
        <f t="shared" si="53"/>
        <v>12</v>
      </c>
      <c r="D474" s="9" t="s">
        <v>492</v>
      </c>
      <c r="E474" s="9" t="s">
        <v>151</v>
      </c>
      <c r="F474" s="9" t="s">
        <v>493</v>
      </c>
      <c r="G474" s="9" t="s">
        <v>494</v>
      </c>
      <c r="I474" s="9" t="s">
        <v>447</v>
      </c>
      <c r="J474" s="34">
        <v>23.87</v>
      </c>
      <c r="K474" s="35">
        <v>21.52</v>
      </c>
      <c r="L474" s="35">
        <v>3.01</v>
      </c>
      <c r="M474" s="35">
        <v>2.7</v>
      </c>
      <c r="N474" s="9" t="s">
        <v>50</v>
      </c>
      <c r="O474" s="9" t="s">
        <v>141</v>
      </c>
      <c r="P474" s="9" t="s">
        <v>51</v>
      </c>
      <c r="Q474" s="34">
        <v>2.5</v>
      </c>
      <c r="R474" s="34">
        <v>0</v>
      </c>
      <c r="S474" s="36">
        <f t="shared" si="54"/>
        <v>55.603999999999999</v>
      </c>
      <c r="T474" s="37">
        <f t="shared" si="55"/>
        <v>64.449000000000012</v>
      </c>
      <c r="U474" s="38">
        <f t="shared" si="56"/>
        <v>2.8643999999999998</v>
      </c>
      <c r="V474" s="9" t="str" cm="1">
        <f t="array" ref="V474">_xlfn.XLOOKUP(HsgLista[[#This Row],[Helyiség kategória kód]], _KatKódok, Hasznos_e)</f>
        <v>Hasznos</v>
      </c>
      <c r="W474" s="55" t="str">
        <f t="shared" si="57"/>
        <v>50-es rúd</v>
      </c>
      <c r="X474" s="103">
        <f t="shared" si="58"/>
        <v>0.30999999999999961</v>
      </c>
      <c r="Y474" s="9" t="str" cm="1">
        <f t="array" ref="Y474">_xlfn.XLOOKUP(_xlfn.SINGLE(Burkolattípus), lábazat!$A$3:$A$17, _xlfn.XLOOKUP(_xlfn.SINGLE(Falburkolattípus), lábazat!$C$1:$U$1, lábazat!$C$3:$U$17))</f>
        <v>SZP1</v>
      </c>
      <c r="Z474" s="9"/>
      <c r="AA474" s="20"/>
      <c r="AB474" s="39"/>
      <c r="AE474" s="9"/>
      <c r="AF474" s="9"/>
    </row>
    <row r="475" spans="1:32">
      <c r="A475" s="32" t="str">
        <f>LEFT(ID)</f>
        <v>O</v>
      </c>
      <c r="B475" s="33">
        <f t="shared" si="52"/>
        <v>4</v>
      </c>
      <c r="C475" s="33">
        <f t="shared" si="53"/>
        <v>13</v>
      </c>
      <c r="D475" s="9" t="s">
        <v>495</v>
      </c>
      <c r="E475" s="9" t="s">
        <v>151</v>
      </c>
      <c r="F475" s="9" t="s">
        <v>493</v>
      </c>
      <c r="G475" s="9" t="s">
        <v>494</v>
      </c>
      <c r="I475" s="9" t="s">
        <v>447</v>
      </c>
      <c r="J475" s="34">
        <v>22.36</v>
      </c>
      <c r="K475" s="35">
        <v>20.34</v>
      </c>
      <c r="L475" s="35">
        <v>3.01</v>
      </c>
      <c r="M475" s="35">
        <v>2.7</v>
      </c>
      <c r="N475" s="9" t="s">
        <v>50</v>
      </c>
      <c r="O475" s="9" t="s">
        <v>141</v>
      </c>
      <c r="P475" s="9" t="s">
        <v>51</v>
      </c>
      <c r="Q475" s="34">
        <v>2.5</v>
      </c>
      <c r="R475" s="34">
        <v>0</v>
      </c>
      <c r="S475" s="36">
        <f t="shared" si="54"/>
        <v>52.418000000000006</v>
      </c>
      <c r="T475" s="37">
        <f t="shared" si="55"/>
        <v>60.372</v>
      </c>
      <c r="U475" s="38">
        <f t="shared" si="56"/>
        <v>2.6831999999999998</v>
      </c>
      <c r="V475" s="9" t="str" cm="1">
        <f t="array" ref="V475">_xlfn.XLOOKUP(HsgLista[[#This Row],[Helyiség kategória kód]], _KatKódok, Hasznos_e)</f>
        <v>Hasznos</v>
      </c>
      <c r="W475" s="55" t="str">
        <f t="shared" si="57"/>
        <v>50-es rúd</v>
      </c>
      <c r="X475" s="103">
        <f t="shared" si="58"/>
        <v>0.30999999999999961</v>
      </c>
      <c r="Y475" s="9" t="str" cm="1">
        <f t="array" ref="Y475">_xlfn.XLOOKUP(_xlfn.SINGLE(Burkolattípus), lábazat!$A$3:$A$17, _xlfn.XLOOKUP(_xlfn.SINGLE(Falburkolattípus), lábazat!$C$1:$U$1, lábazat!$C$3:$U$17))</f>
        <v>SZP1</v>
      </c>
      <c r="Z475" s="9"/>
      <c r="AA475" s="20"/>
      <c r="AB475" s="39"/>
      <c r="AE475" s="9"/>
      <c r="AF475" s="9"/>
    </row>
    <row r="476" spans="1:32">
      <c r="A476" s="32" t="str">
        <f>LEFT(ID)</f>
        <v>O</v>
      </c>
      <c r="B476" s="33">
        <f t="shared" si="52"/>
        <v>4</v>
      </c>
      <c r="C476" s="33">
        <f t="shared" si="53"/>
        <v>14</v>
      </c>
      <c r="D476" s="9" t="s">
        <v>496</v>
      </c>
      <c r="E476" s="9" t="s">
        <v>151</v>
      </c>
      <c r="F476" s="9" t="s">
        <v>493</v>
      </c>
      <c r="G476" s="9" t="s">
        <v>494</v>
      </c>
      <c r="I476" s="9" t="s">
        <v>447</v>
      </c>
      <c r="J476" s="34">
        <v>21.3</v>
      </c>
      <c r="K476" s="35">
        <v>19.04</v>
      </c>
      <c r="L476" s="35">
        <v>3.01</v>
      </c>
      <c r="M476" s="35">
        <v>2.7</v>
      </c>
      <c r="N476" s="9" t="s">
        <v>50</v>
      </c>
      <c r="O476" s="9" t="s">
        <v>141</v>
      </c>
      <c r="P476" s="9" t="s">
        <v>51</v>
      </c>
      <c r="Q476" s="34">
        <v>2.5</v>
      </c>
      <c r="R476" s="34">
        <v>0</v>
      </c>
      <c r="S476" s="36">
        <f t="shared" si="54"/>
        <v>48.908000000000001</v>
      </c>
      <c r="T476" s="37">
        <f t="shared" si="55"/>
        <v>57.510000000000005</v>
      </c>
      <c r="U476" s="38">
        <f t="shared" si="56"/>
        <v>2.556</v>
      </c>
      <c r="V476" s="9" t="str" cm="1">
        <f t="array" ref="V476">_xlfn.XLOOKUP(HsgLista[[#This Row],[Helyiség kategória kód]], _KatKódok, Hasznos_e)</f>
        <v>Hasznos</v>
      </c>
      <c r="W476" s="55" t="str">
        <f t="shared" si="57"/>
        <v>50-es rúd</v>
      </c>
      <c r="X476" s="103">
        <f t="shared" si="58"/>
        <v>0.30999999999999961</v>
      </c>
      <c r="Y476" s="9" t="str" cm="1">
        <f t="array" ref="Y476">_xlfn.XLOOKUP(_xlfn.SINGLE(Burkolattípus), lábazat!$A$3:$A$17, _xlfn.XLOOKUP(_xlfn.SINGLE(Falburkolattípus), lábazat!$C$1:$U$1, lábazat!$C$3:$U$17))</f>
        <v>SZP1</v>
      </c>
      <c r="Z476" s="9"/>
      <c r="AA476" s="20"/>
      <c r="AB476" s="39"/>
      <c r="AE476" s="9"/>
      <c r="AF476" s="9"/>
    </row>
    <row r="477" spans="1:32">
      <c r="A477" s="32" t="str">
        <f>LEFT(ID)</f>
        <v>O</v>
      </c>
      <c r="B477" s="33">
        <f t="shared" si="52"/>
        <v>4</v>
      </c>
      <c r="C477" s="33">
        <f t="shared" si="53"/>
        <v>15</v>
      </c>
      <c r="D477" s="9" t="s">
        <v>497</v>
      </c>
      <c r="E477" s="9" t="s">
        <v>151</v>
      </c>
      <c r="F477" s="9" t="s">
        <v>493</v>
      </c>
      <c r="G477" s="9" t="s">
        <v>494</v>
      </c>
      <c r="I477" s="9" t="s">
        <v>447</v>
      </c>
      <c r="J477" s="34">
        <v>19.07</v>
      </c>
      <c r="K477" s="35">
        <v>18.29</v>
      </c>
      <c r="L477" s="35">
        <v>3.01</v>
      </c>
      <c r="M477" s="35">
        <v>2.7</v>
      </c>
      <c r="N477" s="9" t="s">
        <v>50</v>
      </c>
      <c r="O477" s="9" t="s">
        <v>141</v>
      </c>
      <c r="P477" s="9" t="s">
        <v>51</v>
      </c>
      <c r="Q477" s="34">
        <v>2.5</v>
      </c>
      <c r="R477" s="34">
        <v>0</v>
      </c>
      <c r="S477" s="36">
        <f t="shared" si="54"/>
        <v>46.883000000000003</v>
      </c>
      <c r="T477" s="37">
        <f t="shared" si="55"/>
        <v>51.489000000000004</v>
      </c>
      <c r="U477" s="38">
        <f t="shared" si="56"/>
        <v>2.2884000000000002</v>
      </c>
      <c r="V477" s="9" t="str" cm="1">
        <f t="array" ref="V477">_xlfn.XLOOKUP(HsgLista[[#This Row],[Helyiség kategória kód]], _KatKódok, Hasznos_e)</f>
        <v>Hasznos</v>
      </c>
      <c r="W477" s="55" t="str">
        <f t="shared" si="57"/>
        <v>50-es rúd</v>
      </c>
      <c r="X477" s="103">
        <f t="shared" si="58"/>
        <v>0.30999999999999961</v>
      </c>
      <c r="Y477" s="9" t="str" cm="1">
        <f t="array" ref="Y477">_xlfn.XLOOKUP(_xlfn.SINGLE(Burkolattípus), lábazat!$A$3:$A$17, _xlfn.XLOOKUP(_xlfn.SINGLE(Falburkolattípus), lábazat!$C$1:$U$1, lábazat!$C$3:$U$17))</f>
        <v>SZP1</v>
      </c>
      <c r="Z477" s="9"/>
      <c r="AA477" s="20"/>
      <c r="AB477" s="39"/>
      <c r="AE477" s="9"/>
      <c r="AF477" s="9"/>
    </row>
    <row r="478" spans="1:32">
      <c r="A478" s="32" t="str">
        <f>LEFT(ID)</f>
        <v>O</v>
      </c>
      <c r="B478" s="33">
        <f t="shared" si="52"/>
        <v>1</v>
      </c>
      <c r="C478" s="33">
        <f t="shared" si="53"/>
        <v>3</v>
      </c>
      <c r="D478" s="9" t="s">
        <v>498</v>
      </c>
      <c r="E478" s="9" t="s">
        <v>81</v>
      </c>
      <c r="F478" s="9" t="s">
        <v>75</v>
      </c>
      <c r="G478" s="9" t="s">
        <v>76</v>
      </c>
      <c r="H478" s="9" t="s">
        <v>67</v>
      </c>
      <c r="I478" s="9" t="s">
        <v>447</v>
      </c>
      <c r="J478" s="34">
        <v>56.01</v>
      </c>
      <c r="K478" s="35">
        <v>63.06</v>
      </c>
      <c r="L478" s="35">
        <v>3.03</v>
      </c>
      <c r="M478" s="35">
        <v>2.5</v>
      </c>
      <c r="N478" s="9" t="s">
        <v>499</v>
      </c>
      <c r="O478" s="9" t="s">
        <v>78</v>
      </c>
      <c r="P478" s="9" t="s">
        <v>195</v>
      </c>
      <c r="Q478" s="34">
        <v>28.47</v>
      </c>
      <c r="R478" s="34">
        <v>0</v>
      </c>
      <c r="S478" s="36">
        <f t="shared" si="54"/>
        <v>129.18</v>
      </c>
      <c r="T478" s="37">
        <f t="shared" si="55"/>
        <v>140.02500000000001</v>
      </c>
      <c r="U478" s="38">
        <f t="shared" si="56"/>
        <v>6.7211999999999996</v>
      </c>
      <c r="V478" s="9" t="str" cm="1">
        <f t="array" ref="V478">_xlfn.XLOOKUP(HsgLista[[#This Row],[Helyiség kategória kód]], _KatKódok, Hasznos_e)</f>
        <v>Egyéb</v>
      </c>
      <c r="W478" s="55" t="str">
        <f t="shared" si="57"/>
        <v>100-as rúd</v>
      </c>
      <c r="X478" s="103">
        <f t="shared" si="58"/>
        <v>0.5299999999999998</v>
      </c>
      <c r="Y478" s="9" t="str" cm="1">
        <f t="array" ref="Y478">_xlfn.XLOOKUP(_xlfn.SINGLE(Burkolattípus), lábazat!$A$3:$A$17, _xlfn.XLOOKUP(_xlfn.SINGLE(Falburkolattípus), lábazat!$C$1:$U$1, lábazat!$C$3:$U$17))</f>
        <v>nincs</v>
      </c>
      <c r="Z478" s="9"/>
      <c r="AA478" s="20"/>
      <c r="AB478" s="39"/>
      <c r="AE478" s="9"/>
      <c r="AF478" s="9"/>
    </row>
    <row r="479" spans="1:32">
      <c r="A479" s="32" t="str">
        <f>LEFT(ID)</f>
        <v>O</v>
      </c>
      <c r="B479" s="33">
        <f t="shared" si="52"/>
        <v>1</v>
      </c>
      <c r="C479" s="33">
        <f t="shared" si="53"/>
        <v>4</v>
      </c>
      <c r="D479" s="9" t="s">
        <v>500</v>
      </c>
      <c r="E479" s="9" t="s">
        <v>81</v>
      </c>
      <c r="F479" s="9" t="s">
        <v>75</v>
      </c>
      <c r="G479" s="9" t="s">
        <v>76</v>
      </c>
      <c r="H479" s="9" t="s">
        <v>67</v>
      </c>
      <c r="I479" s="9" t="s">
        <v>447</v>
      </c>
      <c r="J479" s="34">
        <v>141.51</v>
      </c>
      <c r="K479" s="35">
        <v>106.43</v>
      </c>
      <c r="L479" s="35">
        <v>3.03</v>
      </c>
      <c r="M479" s="35">
        <v>2.5</v>
      </c>
      <c r="N479" s="9" t="s">
        <v>499</v>
      </c>
      <c r="O479" s="9" t="s">
        <v>78</v>
      </c>
      <c r="P479" s="9" t="s">
        <v>84</v>
      </c>
      <c r="Q479" s="34">
        <v>24.81</v>
      </c>
      <c r="R479" s="34">
        <v>1.68</v>
      </c>
      <c r="S479" s="36">
        <f t="shared" si="54"/>
        <v>239.58500000000004</v>
      </c>
      <c r="T479" s="37">
        <f t="shared" si="55"/>
        <v>353.77499999999998</v>
      </c>
      <c r="U479" s="38">
        <f t="shared" si="56"/>
        <v>16.981199999999998</v>
      </c>
      <c r="V479" s="9" t="str" cm="1">
        <f t="array" ref="V479">_xlfn.XLOOKUP(HsgLista[[#This Row],[Helyiség kategória kód]], _KatKódok, Hasznos_e)</f>
        <v>Egyéb</v>
      </c>
      <c r="W479" s="55" t="str">
        <f t="shared" si="57"/>
        <v>100-as rúd</v>
      </c>
      <c r="X479" s="103">
        <f t="shared" si="58"/>
        <v>0.5299999999999998</v>
      </c>
      <c r="Y479" s="9" t="e" cm="1">
        <f t="array" ref="Y479">_xlfn.XLOOKUP(_xlfn.SINGLE(Burkolattípus), lábazat!$A$3:$A$17, _xlfn.XLOOKUP(_xlfn.SINGLE(Falburkolattípus), lábazat!$C$1:$U$1, lábazat!$C$3:$U$17))</f>
        <v>#N/A</v>
      </c>
      <c r="Z479" s="9"/>
      <c r="AA479" s="20"/>
      <c r="AB479" s="39"/>
      <c r="AE479" s="9"/>
      <c r="AF479" s="9"/>
    </row>
    <row r="480" spans="1:32">
      <c r="A480" s="32" t="str">
        <f>LEFT(ID)</f>
        <v>O</v>
      </c>
      <c r="B480" s="33">
        <f t="shared" si="52"/>
        <v>1</v>
      </c>
      <c r="C480" s="33">
        <f t="shared" si="53"/>
        <v>16</v>
      </c>
      <c r="D480" s="9" t="s">
        <v>501</v>
      </c>
      <c r="E480" s="9" t="s">
        <v>200</v>
      </c>
      <c r="F480" s="9" t="s">
        <v>75</v>
      </c>
      <c r="G480" s="9" t="s">
        <v>76</v>
      </c>
      <c r="H480" s="9" t="s">
        <v>71</v>
      </c>
      <c r="I480" s="9" t="s">
        <v>447</v>
      </c>
      <c r="J480" s="34">
        <v>3.33</v>
      </c>
      <c r="K480" s="35">
        <v>7.34</v>
      </c>
      <c r="L480" s="35">
        <v>3.03</v>
      </c>
      <c r="M480" s="35">
        <v>2.5</v>
      </c>
      <c r="N480" s="9" t="s">
        <v>103</v>
      </c>
      <c r="O480" s="9" t="s">
        <v>60</v>
      </c>
      <c r="P480" s="9" t="s">
        <v>105</v>
      </c>
      <c r="Q480" s="34">
        <v>2.13</v>
      </c>
      <c r="R480" s="34">
        <v>0</v>
      </c>
      <c r="S480" s="36">
        <f t="shared" si="54"/>
        <v>16.220000000000002</v>
      </c>
      <c r="T480" s="37">
        <f t="shared" si="55"/>
        <v>8.3249999999999993</v>
      </c>
      <c r="U480" s="38">
        <f t="shared" si="56"/>
        <v>0.39960000000000001</v>
      </c>
      <c r="V480" s="9" t="str" cm="1">
        <f t="array" ref="V480">_xlfn.XLOOKUP(HsgLista[[#This Row],[Helyiség kategória kód]], _KatKódok, Hasznos_e)</f>
        <v>Egyéb</v>
      </c>
      <c r="W480" s="55" t="str">
        <f t="shared" si="57"/>
        <v>100-as rúd</v>
      </c>
      <c r="X480" s="103">
        <f t="shared" si="58"/>
        <v>0.5299999999999998</v>
      </c>
      <c r="Y480" s="9" t="str" cm="1">
        <f t="array" ref="Y480">_xlfn.XLOOKUP(_xlfn.SINGLE(Burkolattípus), lábazat!$A$3:$A$17, _xlfn.XLOOKUP(_xlfn.SINGLE(Falburkolattípus), lábazat!$C$1:$U$1, lábazat!$C$3:$U$17))</f>
        <v>nincs</v>
      </c>
      <c r="Z480" s="9"/>
      <c r="AA480" s="20"/>
      <c r="AB480" s="39"/>
      <c r="AE480" s="9"/>
      <c r="AF480" s="9"/>
    </row>
    <row r="481" spans="1:32">
      <c r="A481" s="32" t="str">
        <f>LEFT(ID)</f>
        <v>O</v>
      </c>
      <c r="B481" s="33">
        <f t="shared" si="52"/>
        <v>1</v>
      </c>
      <c r="C481" s="33">
        <f t="shared" si="53"/>
        <v>17</v>
      </c>
      <c r="D481" s="9" t="s">
        <v>502</v>
      </c>
      <c r="E481" s="9" t="s">
        <v>102</v>
      </c>
      <c r="F481" s="9" t="s">
        <v>75</v>
      </c>
      <c r="G481" s="9" t="s">
        <v>76</v>
      </c>
      <c r="H481" s="9" t="s">
        <v>71</v>
      </c>
      <c r="I481" s="9" t="s">
        <v>447</v>
      </c>
      <c r="J481" s="34">
        <v>3.03</v>
      </c>
      <c r="K481" s="35">
        <v>7.03</v>
      </c>
      <c r="L481" s="35">
        <v>3.03</v>
      </c>
      <c r="M481" s="35">
        <v>2.5</v>
      </c>
      <c r="N481" s="9" t="s">
        <v>103</v>
      </c>
      <c r="O481" s="9" t="s">
        <v>60</v>
      </c>
      <c r="P481" s="9" t="s">
        <v>105</v>
      </c>
      <c r="Q481" s="34">
        <v>3.72</v>
      </c>
      <c r="R481" s="34">
        <v>0</v>
      </c>
      <c r="S481" s="36">
        <f t="shared" si="54"/>
        <v>13.854999999999999</v>
      </c>
      <c r="T481" s="37">
        <f t="shared" si="55"/>
        <v>7.5749999999999993</v>
      </c>
      <c r="U481" s="38">
        <f t="shared" si="56"/>
        <v>0.36359999999999998</v>
      </c>
      <c r="V481" s="9" t="str" cm="1">
        <f t="array" ref="V481">_xlfn.XLOOKUP(HsgLista[[#This Row],[Helyiség kategória kód]], _KatKódok, Hasznos_e)</f>
        <v>Egyéb</v>
      </c>
      <c r="W481" s="55" t="str">
        <f t="shared" si="57"/>
        <v>100-as rúd</v>
      </c>
      <c r="X481" s="103">
        <f t="shared" si="58"/>
        <v>0.5299999999999998</v>
      </c>
      <c r="Y481" s="9" t="str" cm="1">
        <f t="array" ref="Y481">_xlfn.XLOOKUP(_xlfn.SINGLE(Burkolattípus), lábazat!$A$3:$A$17, _xlfn.XLOOKUP(_xlfn.SINGLE(Falburkolattípus), lábazat!$C$1:$U$1, lábazat!$C$3:$U$17))</f>
        <v>nincs</v>
      </c>
      <c r="Z481" s="9"/>
      <c r="AA481" s="20"/>
      <c r="AB481" s="39"/>
      <c r="AE481" s="9"/>
      <c r="AF481" s="9"/>
    </row>
    <row r="482" spans="1:32">
      <c r="A482" s="32" t="str">
        <f>LEFT(ID)</f>
        <v>O</v>
      </c>
      <c r="B482" s="33">
        <f t="shared" si="52"/>
        <v>1</v>
      </c>
      <c r="C482" s="33">
        <f t="shared" si="53"/>
        <v>18</v>
      </c>
      <c r="D482" s="9" t="s">
        <v>503</v>
      </c>
      <c r="E482" s="9" t="s">
        <v>109</v>
      </c>
      <c r="F482" s="9" t="s">
        <v>75</v>
      </c>
      <c r="G482" s="9" t="s">
        <v>76</v>
      </c>
      <c r="H482" s="9" t="s">
        <v>71</v>
      </c>
      <c r="I482" s="9" t="s">
        <v>447</v>
      </c>
      <c r="J482" s="34">
        <v>5.01</v>
      </c>
      <c r="K482" s="35">
        <v>10.81</v>
      </c>
      <c r="L482" s="35">
        <v>3.03</v>
      </c>
      <c r="M482" s="35">
        <v>2.5</v>
      </c>
      <c r="N482" s="9" t="s">
        <v>103</v>
      </c>
      <c r="O482" s="9" t="s">
        <v>60</v>
      </c>
      <c r="P482" s="9" t="s">
        <v>105</v>
      </c>
      <c r="Q482" s="34">
        <v>5.05</v>
      </c>
      <c r="R482" s="34">
        <v>0</v>
      </c>
      <c r="S482" s="36">
        <f t="shared" si="54"/>
        <v>21.975000000000001</v>
      </c>
      <c r="T482" s="37">
        <f t="shared" si="55"/>
        <v>12.524999999999999</v>
      </c>
      <c r="U482" s="38">
        <f t="shared" si="56"/>
        <v>0.60119999999999996</v>
      </c>
      <c r="V482" s="9" t="str" cm="1">
        <f t="array" ref="V482">_xlfn.XLOOKUP(HsgLista[[#This Row],[Helyiség kategória kód]], _KatKódok, Hasznos_e)</f>
        <v>Egyéb</v>
      </c>
      <c r="W482" s="55" t="str">
        <f t="shared" si="57"/>
        <v>100-as rúd</v>
      </c>
      <c r="X482" s="103">
        <f t="shared" si="58"/>
        <v>0.5299999999999998</v>
      </c>
      <c r="Y482" s="9" t="str" cm="1">
        <f t="array" ref="Y482">_xlfn.XLOOKUP(_xlfn.SINGLE(Burkolattípus), lábazat!$A$3:$A$17, _xlfn.XLOOKUP(_xlfn.SINGLE(Falburkolattípus), lábazat!$C$1:$U$1, lábazat!$C$3:$U$17))</f>
        <v>nincs</v>
      </c>
      <c r="Z482" s="9"/>
      <c r="AA482" s="20"/>
      <c r="AB482" s="39"/>
      <c r="AE482" s="9"/>
      <c r="AF482" s="9"/>
    </row>
    <row r="483" spans="1:32">
      <c r="A483" s="32" t="str">
        <f>LEFT(ID)</f>
        <v>O</v>
      </c>
      <c r="B483" s="33">
        <f t="shared" si="52"/>
        <v>1</v>
      </c>
      <c r="C483" s="33">
        <f t="shared" si="53"/>
        <v>19</v>
      </c>
      <c r="D483" s="9" t="s">
        <v>504</v>
      </c>
      <c r="E483" s="9" t="s">
        <v>109</v>
      </c>
      <c r="F483" s="9" t="s">
        <v>75</v>
      </c>
      <c r="G483" s="9" t="s">
        <v>76</v>
      </c>
      <c r="H483" s="9" t="s">
        <v>71</v>
      </c>
      <c r="I483" s="9" t="s">
        <v>447</v>
      </c>
      <c r="J483" s="34">
        <v>0.95</v>
      </c>
      <c r="K483" s="35">
        <v>3.92</v>
      </c>
      <c r="L483" s="35">
        <v>3.03</v>
      </c>
      <c r="M483" s="35">
        <v>2.5</v>
      </c>
      <c r="N483" s="9" t="s">
        <v>103</v>
      </c>
      <c r="O483" s="9" t="s">
        <v>60</v>
      </c>
      <c r="P483" s="9" t="s">
        <v>105</v>
      </c>
      <c r="Q483" s="34">
        <v>1.59</v>
      </c>
      <c r="R483" s="34">
        <v>0</v>
      </c>
      <c r="S483" s="36">
        <f t="shared" si="54"/>
        <v>8.2100000000000009</v>
      </c>
      <c r="T483" s="37">
        <f t="shared" si="55"/>
        <v>2.375</v>
      </c>
      <c r="U483" s="38">
        <f t="shared" si="56"/>
        <v>0.11399999999999999</v>
      </c>
      <c r="V483" s="9" t="str" cm="1">
        <f t="array" ref="V483">_xlfn.XLOOKUP(HsgLista[[#This Row],[Helyiség kategória kód]], _KatKódok, Hasznos_e)</f>
        <v>Egyéb</v>
      </c>
      <c r="W483" s="55" t="str">
        <f t="shared" si="57"/>
        <v>100-as rúd</v>
      </c>
      <c r="X483" s="103">
        <f t="shared" si="58"/>
        <v>0.5299999999999998</v>
      </c>
      <c r="Y483" s="9" t="str" cm="1">
        <f t="array" ref="Y483">_xlfn.XLOOKUP(_xlfn.SINGLE(Burkolattípus), lábazat!$A$3:$A$17, _xlfn.XLOOKUP(_xlfn.SINGLE(Falburkolattípus), lábazat!$C$1:$U$1, lábazat!$C$3:$U$17))</f>
        <v>nincs</v>
      </c>
      <c r="Z483" s="9"/>
      <c r="AA483" s="20"/>
      <c r="AB483" s="39"/>
      <c r="AE483" s="9"/>
      <c r="AF483" s="9"/>
    </row>
    <row r="484" spans="1:32">
      <c r="A484" s="32" t="str">
        <f>LEFT(ID)</f>
        <v>O</v>
      </c>
      <c r="B484" s="33">
        <f t="shared" si="52"/>
        <v>1</v>
      </c>
      <c r="C484" s="33">
        <f t="shared" si="53"/>
        <v>20</v>
      </c>
      <c r="D484" s="9" t="s">
        <v>505</v>
      </c>
      <c r="E484" s="9" t="s">
        <v>109</v>
      </c>
      <c r="F484" s="9" t="s">
        <v>75</v>
      </c>
      <c r="G484" s="9" t="s">
        <v>76</v>
      </c>
      <c r="H484" s="9" t="s">
        <v>71</v>
      </c>
      <c r="I484" s="9" t="s">
        <v>447</v>
      </c>
      <c r="J484" s="34">
        <v>1</v>
      </c>
      <c r="K484" s="35">
        <v>4.0199999999999996</v>
      </c>
      <c r="L484" s="35">
        <v>3.03</v>
      </c>
      <c r="M484" s="35">
        <v>2.5</v>
      </c>
      <c r="N484" s="9" t="s">
        <v>103</v>
      </c>
      <c r="O484" s="9" t="s">
        <v>60</v>
      </c>
      <c r="P484" s="9" t="s">
        <v>105</v>
      </c>
      <c r="Q484" s="34">
        <v>1.59</v>
      </c>
      <c r="R484" s="34">
        <v>0</v>
      </c>
      <c r="S484" s="36">
        <f t="shared" si="54"/>
        <v>8.4599999999999991</v>
      </c>
      <c r="T484" s="37">
        <f t="shared" si="55"/>
        <v>2.5</v>
      </c>
      <c r="U484" s="38">
        <f t="shared" si="56"/>
        <v>0.12</v>
      </c>
      <c r="V484" s="9" t="str" cm="1">
        <f t="array" ref="V484">_xlfn.XLOOKUP(HsgLista[[#This Row],[Helyiség kategória kód]], _KatKódok, Hasznos_e)</f>
        <v>Egyéb</v>
      </c>
      <c r="W484" s="55" t="str">
        <f t="shared" si="57"/>
        <v>100-as rúd</v>
      </c>
      <c r="X484" s="103">
        <f t="shared" si="58"/>
        <v>0.5299999999999998</v>
      </c>
      <c r="Y484" s="9" t="str" cm="1">
        <f t="array" ref="Y484">_xlfn.XLOOKUP(_xlfn.SINGLE(Burkolattípus), lábazat!$A$3:$A$17, _xlfn.XLOOKUP(_xlfn.SINGLE(Falburkolattípus), lábazat!$C$1:$U$1, lábazat!$C$3:$U$17))</f>
        <v>nincs</v>
      </c>
      <c r="Z484" s="9"/>
      <c r="AA484" s="20"/>
      <c r="AB484" s="39"/>
      <c r="AE484" s="9"/>
      <c r="AF484" s="9"/>
    </row>
    <row r="485" spans="1:32">
      <c r="A485" s="32" t="str">
        <f>LEFT(ID)</f>
        <v>O</v>
      </c>
      <c r="B485" s="33">
        <f t="shared" si="52"/>
        <v>1</v>
      </c>
      <c r="C485" s="33">
        <f t="shared" si="53"/>
        <v>21</v>
      </c>
      <c r="D485" s="9" t="s">
        <v>506</v>
      </c>
      <c r="E485" s="9" t="s">
        <v>111</v>
      </c>
      <c r="F485" s="9" t="s">
        <v>75</v>
      </c>
      <c r="G485" s="9" t="s">
        <v>76</v>
      </c>
      <c r="H485" s="9" t="s">
        <v>71</v>
      </c>
      <c r="I485" s="9" t="s">
        <v>447</v>
      </c>
      <c r="J485" s="34">
        <v>3.03</v>
      </c>
      <c r="K485" s="35">
        <v>7.04</v>
      </c>
      <c r="L485" s="35">
        <v>3.03</v>
      </c>
      <c r="M485" s="35">
        <v>2.5</v>
      </c>
      <c r="N485" s="9" t="s">
        <v>103</v>
      </c>
      <c r="O485" s="9" t="s">
        <v>60</v>
      </c>
      <c r="P485" s="9" t="s">
        <v>105</v>
      </c>
      <c r="Q485" s="34">
        <v>3.72</v>
      </c>
      <c r="R485" s="34">
        <v>0</v>
      </c>
      <c r="S485" s="36">
        <f t="shared" si="54"/>
        <v>13.88</v>
      </c>
      <c r="T485" s="37">
        <f t="shared" si="55"/>
        <v>7.5749999999999993</v>
      </c>
      <c r="U485" s="38">
        <f t="shared" si="56"/>
        <v>0.36359999999999998</v>
      </c>
      <c r="V485" s="9" t="str" cm="1">
        <f t="array" ref="V485">_xlfn.XLOOKUP(HsgLista[[#This Row],[Helyiség kategória kód]], _KatKódok, Hasznos_e)</f>
        <v>Egyéb</v>
      </c>
      <c r="W485" s="55" t="str">
        <f t="shared" si="57"/>
        <v>100-as rúd</v>
      </c>
      <c r="X485" s="103">
        <f t="shared" si="58"/>
        <v>0.5299999999999998</v>
      </c>
      <c r="Y485" s="9" t="str" cm="1">
        <f t="array" ref="Y485">_xlfn.XLOOKUP(_xlfn.SINGLE(Burkolattípus), lábazat!$A$3:$A$17, _xlfn.XLOOKUP(_xlfn.SINGLE(Falburkolattípus), lábazat!$C$1:$U$1, lábazat!$C$3:$U$17))</f>
        <v>nincs</v>
      </c>
      <c r="Z485" s="9"/>
      <c r="AA485" s="20"/>
      <c r="AB485" s="39"/>
      <c r="AE485" s="9"/>
      <c r="AF485" s="9"/>
    </row>
    <row r="486" spans="1:32">
      <c r="A486" s="32" t="str">
        <f>LEFT(ID)</f>
        <v>O</v>
      </c>
      <c r="B486" s="33">
        <f t="shared" si="52"/>
        <v>1</v>
      </c>
      <c r="C486" s="33">
        <f t="shared" si="53"/>
        <v>22</v>
      </c>
      <c r="D486" s="9" t="s">
        <v>507</v>
      </c>
      <c r="E486" s="9" t="s">
        <v>112</v>
      </c>
      <c r="F486" s="9" t="s">
        <v>75</v>
      </c>
      <c r="G486" s="9" t="s">
        <v>76</v>
      </c>
      <c r="H486" s="9" t="s">
        <v>71</v>
      </c>
      <c r="I486" s="9" t="s">
        <v>447</v>
      </c>
      <c r="J486" s="34">
        <v>3.98</v>
      </c>
      <c r="K486" s="35">
        <v>9.68</v>
      </c>
      <c r="L486" s="35">
        <v>3.03</v>
      </c>
      <c r="M486" s="35">
        <v>2.5</v>
      </c>
      <c r="N486" s="9" t="s">
        <v>103</v>
      </c>
      <c r="O486" s="9" t="s">
        <v>60</v>
      </c>
      <c r="P486" s="9" t="s">
        <v>105</v>
      </c>
      <c r="Q486" s="34">
        <v>8.23</v>
      </c>
      <c r="R486" s="34">
        <v>0</v>
      </c>
      <c r="S486" s="36">
        <f t="shared" si="54"/>
        <v>15.969999999999999</v>
      </c>
      <c r="T486" s="37">
        <f t="shared" si="55"/>
        <v>9.9499999999999993</v>
      </c>
      <c r="U486" s="38">
        <f t="shared" si="56"/>
        <v>0.47759999999999997</v>
      </c>
      <c r="V486" s="9" t="str" cm="1">
        <f t="array" ref="V486">_xlfn.XLOOKUP(HsgLista[[#This Row],[Helyiség kategória kód]], _KatKódok, Hasznos_e)</f>
        <v>Egyéb</v>
      </c>
      <c r="W486" s="55" t="str">
        <f t="shared" si="57"/>
        <v>100-as rúd</v>
      </c>
      <c r="X486" s="103">
        <f t="shared" si="58"/>
        <v>0.5299999999999998</v>
      </c>
      <c r="Y486" s="9" t="str" cm="1">
        <f t="array" ref="Y486">_xlfn.XLOOKUP(_xlfn.SINGLE(Burkolattípus), lábazat!$A$3:$A$17, _xlfn.XLOOKUP(_xlfn.SINGLE(Falburkolattípus), lábazat!$C$1:$U$1, lábazat!$C$3:$U$17))</f>
        <v>nincs</v>
      </c>
      <c r="Z486" s="9"/>
      <c r="AA486" s="20"/>
      <c r="AB486" s="39"/>
      <c r="AE486" s="9"/>
      <c r="AF486" s="9"/>
    </row>
    <row r="487" spans="1:32">
      <c r="A487" s="32" t="str">
        <f>LEFT(ID)</f>
        <v>O</v>
      </c>
      <c r="B487" s="33">
        <f t="shared" si="52"/>
        <v>1</v>
      </c>
      <c r="C487" s="33">
        <f t="shared" si="53"/>
        <v>23</v>
      </c>
      <c r="D487" s="9" t="s">
        <v>508</v>
      </c>
      <c r="E487" s="9" t="s">
        <v>112</v>
      </c>
      <c r="F487" s="9" t="s">
        <v>75</v>
      </c>
      <c r="G487" s="9" t="s">
        <v>76</v>
      </c>
      <c r="H487" s="9" t="s">
        <v>71</v>
      </c>
      <c r="I487" s="9" t="s">
        <v>447</v>
      </c>
      <c r="J487" s="34">
        <v>0.95</v>
      </c>
      <c r="K487" s="35">
        <v>3.92</v>
      </c>
      <c r="L487" s="35">
        <v>3.03</v>
      </c>
      <c r="M487" s="35">
        <v>2.5</v>
      </c>
      <c r="N487" s="9" t="s">
        <v>103</v>
      </c>
      <c r="O487" s="9" t="s">
        <v>60</v>
      </c>
      <c r="P487" s="9" t="s">
        <v>105</v>
      </c>
      <c r="Q487" s="34">
        <v>1.59</v>
      </c>
      <c r="R487" s="34">
        <v>0</v>
      </c>
      <c r="S487" s="36">
        <f t="shared" si="54"/>
        <v>8.2100000000000009</v>
      </c>
      <c r="T487" s="37">
        <f t="shared" si="55"/>
        <v>2.375</v>
      </c>
      <c r="U487" s="38">
        <f t="shared" si="56"/>
        <v>0.11399999999999999</v>
      </c>
      <c r="V487" s="9" t="str" cm="1">
        <f t="array" ref="V487">_xlfn.XLOOKUP(HsgLista[[#This Row],[Helyiség kategória kód]], _KatKódok, Hasznos_e)</f>
        <v>Egyéb</v>
      </c>
      <c r="W487" s="55" t="str">
        <f t="shared" si="57"/>
        <v>100-as rúd</v>
      </c>
      <c r="X487" s="103">
        <f t="shared" si="58"/>
        <v>0.5299999999999998</v>
      </c>
      <c r="Y487" s="9" t="str" cm="1">
        <f t="array" ref="Y487">_xlfn.XLOOKUP(_xlfn.SINGLE(Burkolattípus), lábazat!$A$3:$A$17, _xlfn.XLOOKUP(_xlfn.SINGLE(Falburkolattípus), lábazat!$C$1:$U$1, lábazat!$C$3:$U$17))</f>
        <v>nincs</v>
      </c>
      <c r="Z487" s="9"/>
      <c r="AA487" s="20"/>
      <c r="AB487" s="39"/>
      <c r="AE487" s="9"/>
      <c r="AF487" s="9"/>
    </row>
    <row r="488" spans="1:32">
      <c r="A488" s="32" t="str">
        <f>LEFT(ID)</f>
        <v>O</v>
      </c>
      <c r="B488" s="33">
        <f t="shared" si="52"/>
        <v>1</v>
      </c>
      <c r="C488" s="33">
        <f t="shared" si="53"/>
        <v>24</v>
      </c>
      <c r="D488" s="9" t="s">
        <v>509</v>
      </c>
      <c r="E488" s="9" t="s">
        <v>112</v>
      </c>
      <c r="F488" s="9" t="s">
        <v>75</v>
      </c>
      <c r="G488" s="9" t="s">
        <v>76</v>
      </c>
      <c r="H488" s="9" t="s">
        <v>71</v>
      </c>
      <c r="I488" s="9" t="s">
        <v>447</v>
      </c>
      <c r="J488" s="34">
        <v>0.95</v>
      </c>
      <c r="K488" s="35">
        <v>3.92</v>
      </c>
      <c r="L488" s="35">
        <v>3.03</v>
      </c>
      <c r="M488" s="35">
        <v>2.5</v>
      </c>
      <c r="N488" s="9" t="s">
        <v>103</v>
      </c>
      <c r="O488" s="9" t="s">
        <v>60</v>
      </c>
      <c r="P488" s="9" t="s">
        <v>105</v>
      </c>
      <c r="Q488" s="34">
        <v>1.59</v>
      </c>
      <c r="R488" s="34">
        <v>0</v>
      </c>
      <c r="S488" s="36">
        <f t="shared" si="54"/>
        <v>8.2100000000000009</v>
      </c>
      <c r="T488" s="37">
        <f t="shared" si="55"/>
        <v>2.375</v>
      </c>
      <c r="U488" s="38">
        <f t="shared" si="56"/>
        <v>0.11399999999999999</v>
      </c>
      <c r="V488" s="9" t="str" cm="1">
        <f t="array" ref="V488">_xlfn.XLOOKUP(HsgLista[[#This Row],[Helyiség kategória kód]], _KatKódok, Hasznos_e)</f>
        <v>Egyéb</v>
      </c>
      <c r="W488" s="55" t="str">
        <f t="shared" si="57"/>
        <v>100-as rúd</v>
      </c>
      <c r="X488" s="103">
        <f t="shared" si="58"/>
        <v>0.5299999999999998</v>
      </c>
      <c r="Y488" s="9" t="str" cm="1">
        <f t="array" ref="Y488">_xlfn.XLOOKUP(_xlfn.SINGLE(Burkolattípus), lábazat!$A$3:$A$17, _xlfn.XLOOKUP(_xlfn.SINGLE(Falburkolattípus), lábazat!$C$1:$U$1, lábazat!$C$3:$U$17))</f>
        <v>nincs</v>
      </c>
      <c r="Z488" s="9"/>
      <c r="AA488" s="20"/>
      <c r="AB488" s="39"/>
      <c r="AE488" s="9"/>
      <c r="AF488" s="9"/>
    </row>
    <row r="489" spans="1:32">
      <c r="A489" s="32" t="str">
        <f>LEFT(ID)</f>
        <v>O</v>
      </c>
      <c r="B489" s="33">
        <f t="shared" si="52"/>
        <v>1</v>
      </c>
      <c r="C489" s="33">
        <f t="shared" si="53"/>
        <v>25</v>
      </c>
      <c r="D489" s="9" t="s">
        <v>510</v>
      </c>
      <c r="E489" s="9" t="s">
        <v>112</v>
      </c>
      <c r="F489" s="9" t="s">
        <v>75</v>
      </c>
      <c r="G489" s="9" t="s">
        <v>76</v>
      </c>
      <c r="H489" s="9" t="s">
        <v>71</v>
      </c>
      <c r="I489" s="9" t="s">
        <v>447</v>
      </c>
      <c r="J489" s="34">
        <v>0.95</v>
      </c>
      <c r="K489" s="35">
        <v>3.92</v>
      </c>
      <c r="L489" s="35">
        <v>3.03</v>
      </c>
      <c r="M489" s="35">
        <v>2.5</v>
      </c>
      <c r="N489" s="9" t="s">
        <v>103</v>
      </c>
      <c r="O489" s="9" t="s">
        <v>60</v>
      </c>
      <c r="P489" s="9" t="s">
        <v>105</v>
      </c>
      <c r="Q489" s="34">
        <v>1.59</v>
      </c>
      <c r="R489" s="34">
        <v>0</v>
      </c>
      <c r="S489" s="36">
        <f t="shared" si="54"/>
        <v>8.2100000000000009</v>
      </c>
      <c r="T489" s="37">
        <f t="shared" si="55"/>
        <v>2.375</v>
      </c>
      <c r="U489" s="38">
        <f t="shared" si="56"/>
        <v>0.11399999999999999</v>
      </c>
      <c r="V489" s="9" t="str" cm="1">
        <f t="array" ref="V489">_xlfn.XLOOKUP(HsgLista[[#This Row],[Helyiség kategória kód]], _KatKódok, Hasznos_e)</f>
        <v>Egyéb</v>
      </c>
      <c r="W489" s="55" t="str">
        <f t="shared" si="57"/>
        <v>100-as rúd</v>
      </c>
      <c r="X489" s="103">
        <f t="shared" si="58"/>
        <v>0.5299999999999998</v>
      </c>
      <c r="Y489" s="9" t="str" cm="1">
        <f t="array" ref="Y489">_xlfn.XLOOKUP(_xlfn.SINGLE(Burkolattípus), lábazat!$A$3:$A$17, _xlfn.XLOOKUP(_xlfn.SINGLE(Falburkolattípus), lábazat!$C$1:$U$1, lábazat!$C$3:$U$17))</f>
        <v>nincs</v>
      </c>
      <c r="Z489" s="9"/>
      <c r="AA489" s="20"/>
      <c r="AB489" s="39"/>
      <c r="AE489" s="9"/>
      <c r="AF489" s="9"/>
    </row>
    <row r="490" spans="1:32">
      <c r="A490" s="32" t="str">
        <f>LEFT(ID)</f>
        <v>O</v>
      </c>
      <c r="B490" s="33">
        <f t="shared" si="52"/>
        <v>1</v>
      </c>
      <c r="C490" s="33">
        <f t="shared" si="53"/>
        <v>26</v>
      </c>
      <c r="D490" s="9" t="s">
        <v>511</v>
      </c>
      <c r="E490" s="9" t="s">
        <v>112</v>
      </c>
      <c r="F490" s="9" t="s">
        <v>75</v>
      </c>
      <c r="G490" s="9" t="s">
        <v>76</v>
      </c>
      <c r="H490" s="9" t="s">
        <v>71</v>
      </c>
      <c r="I490" s="9" t="s">
        <v>447</v>
      </c>
      <c r="J490" s="34">
        <v>1</v>
      </c>
      <c r="K490" s="35">
        <v>4.0199999999999996</v>
      </c>
      <c r="L490" s="35">
        <v>3.03</v>
      </c>
      <c r="M490" s="35">
        <v>2.5</v>
      </c>
      <c r="N490" s="9" t="s">
        <v>103</v>
      </c>
      <c r="O490" s="9" t="s">
        <v>60</v>
      </c>
      <c r="P490" s="9" t="s">
        <v>105</v>
      </c>
      <c r="Q490" s="34">
        <v>1.59</v>
      </c>
      <c r="R490" s="34">
        <v>0</v>
      </c>
      <c r="S490" s="36">
        <f t="shared" si="54"/>
        <v>8.4599999999999991</v>
      </c>
      <c r="T490" s="37">
        <f t="shared" si="55"/>
        <v>2.5</v>
      </c>
      <c r="U490" s="38">
        <f t="shared" si="56"/>
        <v>0.12</v>
      </c>
      <c r="V490" s="9" t="str" cm="1">
        <f t="array" ref="V490">_xlfn.XLOOKUP(HsgLista[[#This Row],[Helyiség kategória kód]], _KatKódok, Hasznos_e)</f>
        <v>Egyéb</v>
      </c>
      <c r="W490" s="55" t="str">
        <f t="shared" si="57"/>
        <v>100-as rúd</v>
      </c>
      <c r="X490" s="103">
        <f t="shared" si="58"/>
        <v>0.5299999999999998</v>
      </c>
      <c r="Y490" s="9" t="str" cm="1">
        <f t="array" ref="Y490">_xlfn.XLOOKUP(_xlfn.SINGLE(Burkolattípus), lábazat!$A$3:$A$17, _xlfn.XLOOKUP(_xlfn.SINGLE(Falburkolattípus), lábazat!$C$1:$U$1, lábazat!$C$3:$U$17))</f>
        <v>nincs</v>
      </c>
      <c r="Z490" s="9"/>
      <c r="AA490" s="20"/>
      <c r="AB490" s="39"/>
      <c r="AE490" s="9"/>
      <c r="AF490" s="9"/>
    </row>
    <row r="491" spans="1:32">
      <c r="A491" s="32" t="str">
        <f>LEFT(ID)</f>
        <v>O</v>
      </c>
      <c r="B491" s="33">
        <f t="shared" si="52"/>
        <v>2</v>
      </c>
      <c r="C491" s="33">
        <f t="shared" si="53"/>
        <v>5</v>
      </c>
      <c r="D491" s="9" t="s">
        <v>512</v>
      </c>
      <c r="E491" s="9" t="s">
        <v>81</v>
      </c>
      <c r="F491" s="9" t="s">
        <v>75</v>
      </c>
      <c r="G491" s="9" t="s">
        <v>76</v>
      </c>
      <c r="H491" s="9" t="s">
        <v>67</v>
      </c>
      <c r="I491" s="9" t="s">
        <v>447</v>
      </c>
      <c r="J491" s="34">
        <v>55.62</v>
      </c>
      <c r="K491" s="35">
        <v>55.46</v>
      </c>
      <c r="L491" s="35">
        <v>3.03</v>
      </c>
      <c r="M491" s="35">
        <v>2.5</v>
      </c>
      <c r="N491" s="9" t="s">
        <v>499</v>
      </c>
      <c r="O491" s="9" t="s">
        <v>78</v>
      </c>
      <c r="P491" s="9" t="s">
        <v>195</v>
      </c>
      <c r="Q491" s="34">
        <v>25.08</v>
      </c>
      <c r="R491" s="34">
        <v>0</v>
      </c>
      <c r="S491" s="36">
        <f t="shared" si="54"/>
        <v>113.57000000000001</v>
      </c>
      <c r="T491" s="37">
        <f t="shared" si="55"/>
        <v>139.04999999999998</v>
      </c>
      <c r="U491" s="38">
        <f t="shared" si="56"/>
        <v>6.6743999999999994</v>
      </c>
      <c r="V491" s="9" t="str" cm="1">
        <f t="array" ref="V491">_xlfn.XLOOKUP(HsgLista[[#This Row],[Helyiség kategória kód]], _KatKódok, Hasznos_e)</f>
        <v>Egyéb</v>
      </c>
      <c r="W491" s="55" t="str">
        <f t="shared" si="57"/>
        <v>100-as rúd</v>
      </c>
      <c r="X491" s="103">
        <f t="shared" si="58"/>
        <v>0.5299999999999998</v>
      </c>
      <c r="Y491" s="9" t="str" cm="1">
        <f t="array" ref="Y491">_xlfn.XLOOKUP(_xlfn.SINGLE(Burkolattípus), lábazat!$A$3:$A$17, _xlfn.XLOOKUP(_xlfn.SINGLE(Falburkolattípus), lábazat!$C$1:$U$1, lábazat!$C$3:$U$17))</f>
        <v>nincs</v>
      </c>
      <c r="Z491" s="9"/>
      <c r="AA491" s="20"/>
      <c r="AB491" s="39"/>
      <c r="AE491" s="9"/>
      <c r="AF491" s="9"/>
    </row>
    <row r="492" spans="1:32">
      <c r="A492" s="32" t="str">
        <f>LEFT(ID)</f>
        <v>O</v>
      </c>
      <c r="B492" s="33">
        <f t="shared" si="52"/>
        <v>2</v>
      </c>
      <c r="C492" s="33">
        <f t="shared" si="53"/>
        <v>6</v>
      </c>
      <c r="D492" s="9" t="s">
        <v>513</v>
      </c>
      <c r="E492" s="9" t="s">
        <v>81</v>
      </c>
      <c r="F492" s="9" t="s">
        <v>75</v>
      </c>
      <c r="G492" s="9" t="s">
        <v>76</v>
      </c>
      <c r="H492" s="9" t="s">
        <v>67</v>
      </c>
      <c r="I492" s="9" t="s">
        <v>447</v>
      </c>
      <c r="J492" s="34">
        <v>141.19999999999999</v>
      </c>
      <c r="K492" s="35">
        <v>105.96</v>
      </c>
      <c r="L492" s="35">
        <v>3.03</v>
      </c>
      <c r="M492" s="35">
        <v>2.5</v>
      </c>
      <c r="N492" s="9" t="s">
        <v>499</v>
      </c>
      <c r="O492" s="9" t="s">
        <v>78</v>
      </c>
      <c r="P492" s="9" t="s">
        <v>84</v>
      </c>
      <c r="Q492" s="34">
        <v>26.94</v>
      </c>
      <c r="R492" s="34">
        <v>1.68</v>
      </c>
      <c r="S492" s="36">
        <f t="shared" si="54"/>
        <v>236.27999999999997</v>
      </c>
      <c r="T492" s="37">
        <f t="shared" si="55"/>
        <v>353</v>
      </c>
      <c r="U492" s="38">
        <f t="shared" si="56"/>
        <v>16.943999999999999</v>
      </c>
      <c r="V492" s="9" t="str" cm="1">
        <f t="array" ref="V492">_xlfn.XLOOKUP(HsgLista[[#This Row],[Helyiség kategória kód]], _KatKódok, Hasznos_e)</f>
        <v>Egyéb</v>
      </c>
      <c r="W492" s="55" t="str">
        <f t="shared" si="57"/>
        <v>100-as rúd</v>
      </c>
      <c r="X492" s="103">
        <f t="shared" si="58"/>
        <v>0.5299999999999998</v>
      </c>
      <c r="Y492" s="9" t="e" cm="1">
        <f t="array" ref="Y492">_xlfn.XLOOKUP(_xlfn.SINGLE(Burkolattípus), lábazat!$A$3:$A$17, _xlfn.XLOOKUP(_xlfn.SINGLE(Falburkolattípus), lábazat!$C$1:$U$1, lábazat!$C$3:$U$17))</f>
        <v>#N/A</v>
      </c>
      <c r="Z492" s="9"/>
      <c r="AA492" s="20"/>
      <c r="AB492" s="39"/>
      <c r="AE492" s="9"/>
      <c r="AF492" s="9"/>
    </row>
    <row r="493" spans="1:32">
      <c r="A493" s="32" t="str">
        <f>LEFT(ID)</f>
        <v>O</v>
      </c>
      <c r="B493" s="33">
        <f t="shared" si="52"/>
        <v>2</v>
      </c>
      <c r="C493" s="33">
        <f t="shared" si="53"/>
        <v>18</v>
      </c>
      <c r="D493" s="9" t="s">
        <v>514</v>
      </c>
      <c r="E493" s="9" t="s">
        <v>200</v>
      </c>
      <c r="F493" s="9" t="s">
        <v>75</v>
      </c>
      <c r="G493" s="9" t="s">
        <v>76</v>
      </c>
      <c r="H493" s="9" t="s">
        <v>71</v>
      </c>
      <c r="I493" s="9" t="s">
        <v>447</v>
      </c>
      <c r="J493" s="34">
        <v>3.33</v>
      </c>
      <c r="K493" s="35">
        <v>7.34</v>
      </c>
      <c r="L493" s="35">
        <v>3.03</v>
      </c>
      <c r="M493" s="35">
        <v>2.5</v>
      </c>
      <c r="N493" s="9" t="s">
        <v>103</v>
      </c>
      <c r="O493" s="9" t="s">
        <v>60</v>
      </c>
      <c r="P493" s="9" t="s">
        <v>105</v>
      </c>
      <c r="Q493" s="34">
        <v>2.13</v>
      </c>
      <c r="R493" s="34">
        <v>0</v>
      </c>
      <c r="S493" s="36">
        <f t="shared" si="54"/>
        <v>16.220000000000002</v>
      </c>
      <c r="T493" s="37">
        <f t="shared" si="55"/>
        <v>8.3249999999999993</v>
      </c>
      <c r="U493" s="38">
        <f t="shared" si="56"/>
        <v>0.39960000000000001</v>
      </c>
      <c r="V493" s="9" t="str" cm="1">
        <f t="array" ref="V493">_xlfn.XLOOKUP(HsgLista[[#This Row],[Helyiség kategória kód]], _KatKódok, Hasznos_e)</f>
        <v>Egyéb</v>
      </c>
      <c r="W493" s="55" t="str">
        <f t="shared" si="57"/>
        <v>100-as rúd</v>
      </c>
      <c r="X493" s="103">
        <f t="shared" si="58"/>
        <v>0.5299999999999998</v>
      </c>
      <c r="Y493" s="9" t="str" cm="1">
        <f t="array" ref="Y493">_xlfn.XLOOKUP(_xlfn.SINGLE(Burkolattípus), lábazat!$A$3:$A$17, _xlfn.XLOOKUP(_xlfn.SINGLE(Falburkolattípus), lábazat!$C$1:$U$1, lábazat!$C$3:$U$17))</f>
        <v>nincs</v>
      </c>
      <c r="Z493" s="9"/>
      <c r="AA493" s="20"/>
      <c r="AB493" s="39"/>
      <c r="AE493" s="9"/>
      <c r="AF493" s="9"/>
    </row>
    <row r="494" spans="1:32">
      <c r="A494" s="32" t="str">
        <f>LEFT(ID)</f>
        <v>O</v>
      </c>
      <c r="B494" s="33">
        <f t="shared" si="52"/>
        <v>2</v>
      </c>
      <c r="C494" s="33">
        <f t="shared" si="53"/>
        <v>19</v>
      </c>
      <c r="D494" s="9" t="s">
        <v>515</v>
      </c>
      <c r="E494" s="9" t="s">
        <v>102</v>
      </c>
      <c r="F494" s="9" t="s">
        <v>75</v>
      </c>
      <c r="G494" s="9" t="s">
        <v>76</v>
      </c>
      <c r="H494" s="9" t="s">
        <v>71</v>
      </c>
      <c r="I494" s="9" t="s">
        <v>447</v>
      </c>
      <c r="J494" s="34">
        <v>3.03</v>
      </c>
      <c r="K494" s="35">
        <v>7.03</v>
      </c>
      <c r="L494" s="35">
        <v>3.03</v>
      </c>
      <c r="M494" s="35">
        <v>2.5</v>
      </c>
      <c r="N494" s="9" t="s">
        <v>103</v>
      </c>
      <c r="O494" s="9" t="s">
        <v>60</v>
      </c>
      <c r="P494" s="9" t="s">
        <v>105</v>
      </c>
      <c r="Q494" s="34">
        <v>3.72</v>
      </c>
      <c r="R494" s="34">
        <v>0</v>
      </c>
      <c r="S494" s="36">
        <f t="shared" si="54"/>
        <v>13.854999999999999</v>
      </c>
      <c r="T494" s="37">
        <f t="shared" si="55"/>
        <v>7.5749999999999993</v>
      </c>
      <c r="U494" s="38">
        <f t="shared" si="56"/>
        <v>0.36359999999999998</v>
      </c>
      <c r="V494" s="9" t="str" cm="1">
        <f t="array" ref="V494">_xlfn.XLOOKUP(HsgLista[[#This Row],[Helyiség kategória kód]], _KatKódok, Hasznos_e)</f>
        <v>Egyéb</v>
      </c>
      <c r="W494" s="55" t="str">
        <f t="shared" si="57"/>
        <v>100-as rúd</v>
      </c>
      <c r="X494" s="103">
        <f t="shared" si="58"/>
        <v>0.5299999999999998</v>
      </c>
      <c r="Y494" s="9" t="str" cm="1">
        <f t="array" ref="Y494">_xlfn.XLOOKUP(_xlfn.SINGLE(Burkolattípus), lábazat!$A$3:$A$17, _xlfn.XLOOKUP(_xlfn.SINGLE(Falburkolattípus), lábazat!$C$1:$U$1, lábazat!$C$3:$U$17))</f>
        <v>nincs</v>
      </c>
      <c r="Z494" s="9"/>
      <c r="AA494" s="20"/>
      <c r="AB494" s="39"/>
      <c r="AE494" s="9"/>
      <c r="AF494" s="9"/>
    </row>
    <row r="495" spans="1:32">
      <c r="A495" s="32" t="str">
        <f>LEFT(ID)</f>
        <v>O</v>
      </c>
      <c r="B495" s="33">
        <f t="shared" si="52"/>
        <v>2</v>
      </c>
      <c r="C495" s="33">
        <f t="shared" si="53"/>
        <v>20</v>
      </c>
      <c r="D495" s="9" t="s">
        <v>516</v>
      </c>
      <c r="E495" s="9" t="s">
        <v>109</v>
      </c>
      <c r="F495" s="9" t="s">
        <v>75</v>
      </c>
      <c r="G495" s="9" t="s">
        <v>76</v>
      </c>
      <c r="H495" s="9" t="s">
        <v>71</v>
      </c>
      <c r="I495" s="9" t="s">
        <v>447</v>
      </c>
      <c r="J495" s="34">
        <v>5.01</v>
      </c>
      <c r="K495" s="35">
        <v>10.81</v>
      </c>
      <c r="L495" s="35">
        <v>3.03</v>
      </c>
      <c r="M495" s="35">
        <v>2.5</v>
      </c>
      <c r="N495" s="9" t="s">
        <v>103</v>
      </c>
      <c r="O495" s="9" t="s">
        <v>60</v>
      </c>
      <c r="P495" s="9" t="s">
        <v>105</v>
      </c>
      <c r="Q495" s="34">
        <v>5.05</v>
      </c>
      <c r="R495" s="34">
        <v>0</v>
      </c>
      <c r="S495" s="36">
        <f t="shared" si="54"/>
        <v>21.975000000000001</v>
      </c>
      <c r="T495" s="37">
        <f t="shared" si="55"/>
        <v>12.524999999999999</v>
      </c>
      <c r="U495" s="38">
        <f t="shared" si="56"/>
        <v>0.60119999999999996</v>
      </c>
      <c r="V495" s="9" t="str" cm="1">
        <f t="array" ref="V495">_xlfn.XLOOKUP(HsgLista[[#This Row],[Helyiség kategória kód]], _KatKódok, Hasznos_e)</f>
        <v>Egyéb</v>
      </c>
      <c r="W495" s="55" t="str">
        <f t="shared" si="57"/>
        <v>100-as rúd</v>
      </c>
      <c r="X495" s="103">
        <f t="shared" si="58"/>
        <v>0.5299999999999998</v>
      </c>
      <c r="Y495" s="9" t="str" cm="1">
        <f t="array" ref="Y495">_xlfn.XLOOKUP(_xlfn.SINGLE(Burkolattípus), lábazat!$A$3:$A$17, _xlfn.XLOOKUP(_xlfn.SINGLE(Falburkolattípus), lábazat!$C$1:$U$1, lábazat!$C$3:$U$17))</f>
        <v>nincs</v>
      </c>
      <c r="Z495" s="9"/>
      <c r="AA495" s="20"/>
      <c r="AB495" s="39"/>
      <c r="AE495" s="9"/>
      <c r="AF495" s="9"/>
    </row>
    <row r="496" spans="1:32">
      <c r="A496" s="32" t="str">
        <f>LEFT(ID)</f>
        <v>O</v>
      </c>
      <c r="B496" s="33">
        <f t="shared" si="52"/>
        <v>2</v>
      </c>
      <c r="C496" s="33">
        <f t="shared" si="53"/>
        <v>21</v>
      </c>
      <c r="D496" s="9" t="s">
        <v>517</v>
      </c>
      <c r="E496" s="9" t="s">
        <v>111</v>
      </c>
      <c r="F496" s="9" t="s">
        <v>75</v>
      </c>
      <c r="G496" s="9" t="s">
        <v>76</v>
      </c>
      <c r="H496" s="9" t="s">
        <v>71</v>
      </c>
      <c r="I496" s="9" t="s">
        <v>447</v>
      </c>
      <c r="J496" s="34">
        <v>3.03</v>
      </c>
      <c r="K496" s="35">
        <v>7.04</v>
      </c>
      <c r="L496" s="35">
        <v>3.03</v>
      </c>
      <c r="M496" s="35">
        <v>2.5</v>
      </c>
      <c r="N496" s="9" t="s">
        <v>103</v>
      </c>
      <c r="O496" s="9" t="s">
        <v>60</v>
      </c>
      <c r="P496" s="9" t="s">
        <v>105</v>
      </c>
      <c r="Q496" s="34">
        <v>3.72</v>
      </c>
      <c r="R496" s="34">
        <v>0</v>
      </c>
      <c r="S496" s="36">
        <f t="shared" si="54"/>
        <v>13.88</v>
      </c>
      <c r="T496" s="37">
        <f t="shared" si="55"/>
        <v>7.5749999999999993</v>
      </c>
      <c r="U496" s="38">
        <f t="shared" si="56"/>
        <v>0.36359999999999998</v>
      </c>
      <c r="V496" s="9" t="str" cm="1">
        <f t="array" ref="V496">_xlfn.XLOOKUP(HsgLista[[#This Row],[Helyiség kategória kód]], _KatKódok, Hasznos_e)</f>
        <v>Egyéb</v>
      </c>
      <c r="W496" s="55" t="str">
        <f t="shared" si="57"/>
        <v>100-as rúd</v>
      </c>
      <c r="X496" s="103">
        <f t="shared" si="58"/>
        <v>0.5299999999999998</v>
      </c>
      <c r="Y496" s="9" t="str" cm="1">
        <f t="array" ref="Y496">_xlfn.XLOOKUP(_xlfn.SINGLE(Burkolattípus), lábazat!$A$3:$A$17, _xlfn.XLOOKUP(_xlfn.SINGLE(Falburkolattípus), lábazat!$C$1:$U$1, lábazat!$C$3:$U$17))</f>
        <v>nincs</v>
      </c>
      <c r="Z496" s="9"/>
      <c r="AA496" s="20"/>
      <c r="AB496" s="39"/>
      <c r="AE496" s="9"/>
      <c r="AF496" s="9"/>
    </row>
    <row r="497" spans="1:32">
      <c r="A497" s="32" t="str">
        <f>LEFT(ID)</f>
        <v>O</v>
      </c>
      <c r="B497" s="33">
        <f t="shared" si="52"/>
        <v>2</v>
      </c>
      <c r="C497" s="33">
        <f t="shared" si="53"/>
        <v>22</v>
      </c>
      <c r="D497" s="9" t="s">
        <v>518</v>
      </c>
      <c r="E497" s="9" t="s">
        <v>112</v>
      </c>
      <c r="F497" s="9" t="s">
        <v>75</v>
      </c>
      <c r="G497" s="9" t="s">
        <v>76</v>
      </c>
      <c r="H497" s="9" t="s">
        <v>71</v>
      </c>
      <c r="I497" s="9" t="s">
        <v>447</v>
      </c>
      <c r="J497" s="34">
        <v>3.98</v>
      </c>
      <c r="K497" s="35">
        <v>9.68</v>
      </c>
      <c r="L497" s="35">
        <v>3.03</v>
      </c>
      <c r="M497" s="35">
        <v>2.5</v>
      </c>
      <c r="N497" s="9" t="s">
        <v>103</v>
      </c>
      <c r="O497" s="9" t="s">
        <v>60</v>
      </c>
      <c r="P497" s="9" t="s">
        <v>105</v>
      </c>
      <c r="Q497" s="34">
        <v>8.23</v>
      </c>
      <c r="R497" s="34">
        <v>0</v>
      </c>
      <c r="S497" s="36">
        <f t="shared" si="54"/>
        <v>15.969999999999999</v>
      </c>
      <c r="T497" s="37">
        <f t="shared" si="55"/>
        <v>9.9499999999999993</v>
      </c>
      <c r="U497" s="38">
        <f t="shared" si="56"/>
        <v>0.47759999999999997</v>
      </c>
      <c r="V497" s="9" t="str" cm="1">
        <f t="array" ref="V497">_xlfn.XLOOKUP(HsgLista[[#This Row],[Helyiség kategória kód]], _KatKódok, Hasznos_e)</f>
        <v>Egyéb</v>
      </c>
      <c r="W497" s="55" t="str">
        <f t="shared" si="57"/>
        <v>100-as rúd</v>
      </c>
      <c r="X497" s="103">
        <f t="shared" si="58"/>
        <v>0.5299999999999998</v>
      </c>
      <c r="Y497" s="9" t="str" cm="1">
        <f t="array" ref="Y497">_xlfn.XLOOKUP(_xlfn.SINGLE(Burkolattípus), lábazat!$A$3:$A$17, _xlfn.XLOOKUP(_xlfn.SINGLE(Falburkolattípus), lábazat!$C$1:$U$1, lábazat!$C$3:$U$17))</f>
        <v>nincs</v>
      </c>
      <c r="Z497" s="9"/>
      <c r="AA497" s="20"/>
      <c r="AB497" s="39"/>
      <c r="AE497" s="9"/>
      <c r="AF497" s="9"/>
    </row>
    <row r="498" spans="1:32">
      <c r="A498" s="32" t="str">
        <f>LEFT(ID)</f>
        <v>O</v>
      </c>
      <c r="B498" s="33">
        <f t="shared" si="52"/>
        <v>2</v>
      </c>
      <c r="C498" s="33">
        <f t="shared" si="53"/>
        <v>23</v>
      </c>
      <c r="D498" s="9" t="s">
        <v>519</v>
      </c>
      <c r="E498" s="9" t="s">
        <v>109</v>
      </c>
      <c r="F498" s="9" t="s">
        <v>75</v>
      </c>
      <c r="G498" s="9" t="s">
        <v>76</v>
      </c>
      <c r="H498" s="9" t="s">
        <v>71</v>
      </c>
      <c r="I498" s="9" t="s">
        <v>447</v>
      </c>
      <c r="J498" s="34">
        <v>0.95</v>
      </c>
      <c r="K498" s="35">
        <v>3.92</v>
      </c>
      <c r="L498" s="35">
        <v>3.03</v>
      </c>
      <c r="M498" s="35">
        <v>2.5</v>
      </c>
      <c r="N498" s="9" t="s">
        <v>103</v>
      </c>
      <c r="O498" s="9" t="s">
        <v>60</v>
      </c>
      <c r="P498" s="9" t="s">
        <v>105</v>
      </c>
      <c r="Q498" s="34">
        <v>1.59</v>
      </c>
      <c r="R498" s="34">
        <v>0</v>
      </c>
      <c r="S498" s="36">
        <f t="shared" si="54"/>
        <v>8.2100000000000009</v>
      </c>
      <c r="T498" s="37">
        <f t="shared" si="55"/>
        <v>2.375</v>
      </c>
      <c r="U498" s="38">
        <f t="shared" si="56"/>
        <v>0.11399999999999999</v>
      </c>
      <c r="V498" s="9" t="str" cm="1">
        <f t="array" ref="V498">_xlfn.XLOOKUP(HsgLista[[#This Row],[Helyiség kategória kód]], _KatKódok, Hasznos_e)</f>
        <v>Egyéb</v>
      </c>
      <c r="W498" s="55" t="str">
        <f t="shared" si="57"/>
        <v>100-as rúd</v>
      </c>
      <c r="X498" s="103">
        <f t="shared" si="58"/>
        <v>0.5299999999999998</v>
      </c>
      <c r="Y498" s="9" t="str" cm="1">
        <f t="array" ref="Y498">_xlfn.XLOOKUP(_xlfn.SINGLE(Burkolattípus), lábazat!$A$3:$A$17, _xlfn.XLOOKUP(_xlfn.SINGLE(Falburkolattípus), lábazat!$C$1:$U$1, lábazat!$C$3:$U$17))</f>
        <v>nincs</v>
      </c>
      <c r="Z498" s="9"/>
      <c r="AA498" s="20"/>
      <c r="AB498" s="39"/>
      <c r="AE498" s="9"/>
      <c r="AF498" s="9"/>
    </row>
    <row r="499" spans="1:32">
      <c r="A499" s="32" t="str">
        <f>LEFT(ID)</f>
        <v>O</v>
      </c>
      <c r="B499" s="33">
        <f t="shared" si="52"/>
        <v>2</v>
      </c>
      <c r="C499" s="33">
        <f t="shared" si="53"/>
        <v>24</v>
      </c>
      <c r="D499" s="9" t="s">
        <v>520</v>
      </c>
      <c r="E499" s="9" t="s">
        <v>109</v>
      </c>
      <c r="F499" s="9" t="s">
        <v>75</v>
      </c>
      <c r="G499" s="9" t="s">
        <v>76</v>
      </c>
      <c r="H499" s="9" t="s">
        <v>71</v>
      </c>
      <c r="I499" s="9" t="s">
        <v>447</v>
      </c>
      <c r="J499" s="34">
        <v>1</v>
      </c>
      <c r="K499" s="35">
        <v>4.0199999999999996</v>
      </c>
      <c r="L499" s="35">
        <v>3.03</v>
      </c>
      <c r="M499" s="35">
        <v>2.5</v>
      </c>
      <c r="N499" s="9" t="s">
        <v>103</v>
      </c>
      <c r="O499" s="9" t="s">
        <v>60</v>
      </c>
      <c r="P499" s="9" t="s">
        <v>105</v>
      </c>
      <c r="Q499" s="34">
        <v>1.59</v>
      </c>
      <c r="R499" s="34">
        <v>0</v>
      </c>
      <c r="S499" s="36">
        <f t="shared" si="54"/>
        <v>8.4599999999999991</v>
      </c>
      <c r="T499" s="37">
        <f t="shared" si="55"/>
        <v>2.5</v>
      </c>
      <c r="U499" s="38">
        <f t="shared" si="56"/>
        <v>0.12</v>
      </c>
      <c r="V499" s="9" t="str" cm="1">
        <f t="array" ref="V499">_xlfn.XLOOKUP(HsgLista[[#This Row],[Helyiség kategória kód]], _KatKódok, Hasznos_e)</f>
        <v>Egyéb</v>
      </c>
      <c r="W499" s="55" t="str">
        <f t="shared" si="57"/>
        <v>100-as rúd</v>
      </c>
      <c r="X499" s="103">
        <f t="shared" si="58"/>
        <v>0.5299999999999998</v>
      </c>
      <c r="Y499" s="9" t="str" cm="1">
        <f t="array" ref="Y499">_xlfn.XLOOKUP(_xlfn.SINGLE(Burkolattípus), lábazat!$A$3:$A$17, _xlfn.XLOOKUP(_xlfn.SINGLE(Falburkolattípus), lábazat!$C$1:$U$1, lábazat!$C$3:$U$17))</f>
        <v>nincs</v>
      </c>
      <c r="Z499" s="9"/>
      <c r="AA499" s="20"/>
      <c r="AB499" s="39"/>
      <c r="AE499" s="9"/>
      <c r="AF499" s="9"/>
    </row>
    <row r="500" spans="1:32">
      <c r="A500" s="32" t="str">
        <f>LEFT(ID)</f>
        <v>O</v>
      </c>
      <c r="B500" s="33">
        <f t="shared" si="52"/>
        <v>2</v>
      </c>
      <c r="C500" s="33">
        <f t="shared" si="53"/>
        <v>25</v>
      </c>
      <c r="D500" s="9" t="s">
        <v>521</v>
      </c>
      <c r="E500" s="9" t="s">
        <v>112</v>
      </c>
      <c r="F500" s="9" t="s">
        <v>75</v>
      </c>
      <c r="G500" s="9" t="s">
        <v>76</v>
      </c>
      <c r="H500" s="9" t="s">
        <v>71</v>
      </c>
      <c r="I500" s="9" t="s">
        <v>447</v>
      </c>
      <c r="J500" s="34">
        <v>0.95</v>
      </c>
      <c r="K500" s="35">
        <v>3.92</v>
      </c>
      <c r="L500" s="35">
        <v>3.03</v>
      </c>
      <c r="M500" s="35">
        <v>2.5</v>
      </c>
      <c r="N500" s="9" t="s">
        <v>103</v>
      </c>
      <c r="O500" s="9" t="s">
        <v>60</v>
      </c>
      <c r="P500" s="9" t="s">
        <v>105</v>
      </c>
      <c r="Q500" s="34">
        <v>1.59</v>
      </c>
      <c r="R500" s="34">
        <v>0</v>
      </c>
      <c r="S500" s="36">
        <f t="shared" si="54"/>
        <v>8.2100000000000009</v>
      </c>
      <c r="T500" s="37">
        <f t="shared" si="55"/>
        <v>2.375</v>
      </c>
      <c r="U500" s="38">
        <f t="shared" si="56"/>
        <v>0.11399999999999999</v>
      </c>
      <c r="V500" s="9" t="str" cm="1">
        <f t="array" ref="V500">_xlfn.XLOOKUP(HsgLista[[#This Row],[Helyiség kategória kód]], _KatKódok, Hasznos_e)</f>
        <v>Egyéb</v>
      </c>
      <c r="W500" s="55" t="str">
        <f t="shared" si="57"/>
        <v>100-as rúd</v>
      </c>
      <c r="X500" s="103">
        <f t="shared" si="58"/>
        <v>0.5299999999999998</v>
      </c>
      <c r="Y500" s="9" t="str" cm="1">
        <f t="array" ref="Y500">_xlfn.XLOOKUP(_xlfn.SINGLE(Burkolattípus), lábazat!$A$3:$A$17, _xlfn.XLOOKUP(_xlfn.SINGLE(Falburkolattípus), lábazat!$C$1:$U$1, lábazat!$C$3:$U$17))</f>
        <v>nincs</v>
      </c>
      <c r="Z500" s="9"/>
      <c r="AA500" s="20"/>
      <c r="AB500" s="39"/>
      <c r="AE500" s="9"/>
      <c r="AF500" s="9"/>
    </row>
    <row r="501" spans="1:32">
      <c r="A501" s="32" t="str">
        <f>LEFT(ID)</f>
        <v>O</v>
      </c>
      <c r="B501" s="33">
        <f t="shared" si="52"/>
        <v>2</v>
      </c>
      <c r="C501" s="33">
        <f t="shared" si="53"/>
        <v>26</v>
      </c>
      <c r="D501" s="9" t="s">
        <v>522</v>
      </c>
      <c r="E501" s="9" t="s">
        <v>112</v>
      </c>
      <c r="F501" s="9" t="s">
        <v>75</v>
      </c>
      <c r="G501" s="9" t="s">
        <v>76</v>
      </c>
      <c r="H501" s="9" t="s">
        <v>71</v>
      </c>
      <c r="I501" s="9" t="s">
        <v>447</v>
      </c>
      <c r="J501" s="34">
        <v>0.95</v>
      </c>
      <c r="K501" s="35">
        <v>3.92</v>
      </c>
      <c r="L501" s="35">
        <v>3.03</v>
      </c>
      <c r="M501" s="35">
        <v>2.5</v>
      </c>
      <c r="N501" s="9" t="s">
        <v>103</v>
      </c>
      <c r="O501" s="9" t="s">
        <v>60</v>
      </c>
      <c r="P501" s="9" t="s">
        <v>105</v>
      </c>
      <c r="Q501" s="34">
        <v>1.59</v>
      </c>
      <c r="R501" s="34">
        <v>0</v>
      </c>
      <c r="S501" s="36">
        <f t="shared" si="54"/>
        <v>8.2100000000000009</v>
      </c>
      <c r="T501" s="37">
        <f t="shared" si="55"/>
        <v>2.375</v>
      </c>
      <c r="U501" s="38">
        <f t="shared" si="56"/>
        <v>0.11399999999999999</v>
      </c>
      <c r="V501" s="9" t="str" cm="1">
        <f t="array" ref="V501">_xlfn.XLOOKUP(HsgLista[[#This Row],[Helyiség kategória kód]], _KatKódok, Hasznos_e)</f>
        <v>Egyéb</v>
      </c>
      <c r="W501" s="55" t="str">
        <f t="shared" si="57"/>
        <v>100-as rúd</v>
      </c>
      <c r="X501" s="103">
        <f t="shared" si="58"/>
        <v>0.5299999999999998</v>
      </c>
      <c r="Y501" s="9" t="str" cm="1">
        <f t="array" ref="Y501">_xlfn.XLOOKUP(_xlfn.SINGLE(Burkolattípus), lábazat!$A$3:$A$17, _xlfn.XLOOKUP(_xlfn.SINGLE(Falburkolattípus), lábazat!$C$1:$U$1, lábazat!$C$3:$U$17))</f>
        <v>nincs</v>
      </c>
      <c r="Z501" s="9"/>
      <c r="AA501" s="20"/>
      <c r="AB501" s="39"/>
      <c r="AE501" s="9"/>
      <c r="AF501" s="9"/>
    </row>
    <row r="502" spans="1:32">
      <c r="A502" s="32" t="str">
        <f>LEFT(ID)</f>
        <v>O</v>
      </c>
      <c r="B502" s="33">
        <f t="shared" si="52"/>
        <v>2</v>
      </c>
      <c r="C502" s="33">
        <f t="shared" si="53"/>
        <v>27</v>
      </c>
      <c r="D502" s="9" t="s">
        <v>523</v>
      </c>
      <c r="E502" s="9" t="s">
        <v>112</v>
      </c>
      <c r="F502" s="9" t="s">
        <v>75</v>
      </c>
      <c r="G502" s="9" t="s">
        <v>76</v>
      </c>
      <c r="H502" s="9" t="s">
        <v>71</v>
      </c>
      <c r="I502" s="9" t="s">
        <v>447</v>
      </c>
      <c r="J502" s="34">
        <v>0.95</v>
      </c>
      <c r="K502" s="35">
        <v>3.92</v>
      </c>
      <c r="L502" s="35">
        <v>3.03</v>
      </c>
      <c r="M502" s="35">
        <v>2.5</v>
      </c>
      <c r="N502" s="9" t="s">
        <v>103</v>
      </c>
      <c r="O502" s="9" t="s">
        <v>60</v>
      </c>
      <c r="P502" s="9" t="s">
        <v>105</v>
      </c>
      <c r="Q502" s="34">
        <v>1.59</v>
      </c>
      <c r="R502" s="34">
        <v>0</v>
      </c>
      <c r="S502" s="36">
        <f t="shared" si="54"/>
        <v>8.2100000000000009</v>
      </c>
      <c r="T502" s="37">
        <f t="shared" si="55"/>
        <v>2.375</v>
      </c>
      <c r="U502" s="38">
        <f t="shared" si="56"/>
        <v>0.11399999999999999</v>
      </c>
      <c r="V502" s="9" t="str" cm="1">
        <f t="array" ref="V502">_xlfn.XLOOKUP(HsgLista[[#This Row],[Helyiség kategória kód]], _KatKódok, Hasznos_e)</f>
        <v>Egyéb</v>
      </c>
      <c r="W502" s="55" t="str">
        <f t="shared" si="57"/>
        <v>100-as rúd</v>
      </c>
      <c r="X502" s="103">
        <f t="shared" si="58"/>
        <v>0.5299999999999998</v>
      </c>
      <c r="Y502" s="9" t="str" cm="1">
        <f t="array" ref="Y502">_xlfn.XLOOKUP(_xlfn.SINGLE(Burkolattípus), lábazat!$A$3:$A$17, _xlfn.XLOOKUP(_xlfn.SINGLE(Falburkolattípus), lábazat!$C$1:$U$1, lábazat!$C$3:$U$17))</f>
        <v>nincs</v>
      </c>
      <c r="Z502" s="9"/>
      <c r="AA502" s="20"/>
      <c r="AB502" s="39"/>
      <c r="AE502" s="9"/>
      <c r="AF502" s="9"/>
    </row>
    <row r="503" spans="1:32">
      <c r="A503" s="32" t="str">
        <f>LEFT(ID)</f>
        <v>O</v>
      </c>
      <c r="B503" s="33">
        <f t="shared" si="52"/>
        <v>2</v>
      </c>
      <c r="C503" s="33">
        <f t="shared" si="53"/>
        <v>28</v>
      </c>
      <c r="D503" s="9" t="s">
        <v>524</v>
      </c>
      <c r="E503" s="9" t="s">
        <v>112</v>
      </c>
      <c r="F503" s="9" t="s">
        <v>75</v>
      </c>
      <c r="G503" s="9" t="s">
        <v>76</v>
      </c>
      <c r="H503" s="9" t="s">
        <v>71</v>
      </c>
      <c r="I503" s="9" t="s">
        <v>447</v>
      </c>
      <c r="J503" s="34">
        <v>1</v>
      </c>
      <c r="K503" s="35">
        <v>4.0199999999999996</v>
      </c>
      <c r="L503" s="35">
        <v>3.03</v>
      </c>
      <c r="M503" s="35">
        <v>2.5</v>
      </c>
      <c r="N503" s="9" t="s">
        <v>103</v>
      </c>
      <c r="O503" s="9" t="s">
        <v>60</v>
      </c>
      <c r="P503" s="9" t="s">
        <v>105</v>
      </c>
      <c r="Q503" s="34">
        <v>1.59</v>
      </c>
      <c r="R503" s="34">
        <v>0</v>
      </c>
      <c r="S503" s="36">
        <f t="shared" si="54"/>
        <v>8.4599999999999991</v>
      </c>
      <c r="T503" s="37">
        <f t="shared" si="55"/>
        <v>2.5</v>
      </c>
      <c r="U503" s="38">
        <f t="shared" si="56"/>
        <v>0.12</v>
      </c>
      <c r="V503" s="9" t="str" cm="1">
        <f t="array" ref="V503">_xlfn.XLOOKUP(HsgLista[[#This Row],[Helyiség kategória kód]], _KatKódok, Hasznos_e)</f>
        <v>Egyéb</v>
      </c>
      <c r="W503" s="55" t="str">
        <f t="shared" si="57"/>
        <v>100-as rúd</v>
      </c>
      <c r="X503" s="103">
        <f t="shared" si="58"/>
        <v>0.5299999999999998</v>
      </c>
      <c r="Y503" s="9" t="str" cm="1">
        <f t="array" ref="Y503">_xlfn.XLOOKUP(_xlfn.SINGLE(Burkolattípus), lábazat!$A$3:$A$17, _xlfn.XLOOKUP(_xlfn.SINGLE(Falburkolattípus), lábazat!$C$1:$U$1, lábazat!$C$3:$U$17))</f>
        <v>nincs</v>
      </c>
      <c r="Z503" s="9"/>
      <c r="AA503" s="20"/>
      <c r="AB503" s="39"/>
      <c r="AE503" s="9"/>
      <c r="AF503" s="9"/>
    </row>
    <row r="504" spans="1:32">
      <c r="A504" s="32" t="str">
        <f>LEFT(ID)</f>
        <v>O</v>
      </c>
      <c r="B504" s="33">
        <f t="shared" si="52"/>
        <v>3</v>
      </c>
      <c r="C504" s="33">
        <f t="shared" si="53"/>
        <v>4</v>
      </c>
      <c r="D504" s="9" t="s">
        <v>525</v>
      </c>
      <c r="E504" s="9" t="s">
        <v>81</v>
      </c>
      <c r="F504" s="9" t="s">
        <v>75</v>
      </c>
      <c r="G504" s="9" t="s">
        <v>76</v>
      </c>
      <c r="H504" s="9" t="s">
        <v>67</v>
      </c>
      <c r="I504" s="9" t="s">
        <v>447</v>
      </c>
      <c r="J504" s="34">
        <v>55.62</v>
      </c>
      <c r="K504" s="35">
        <v>55.46</v>
      </c>
      <c r="L504" s="35">
        <v>3.03</v>
      </c>
      <c r="M504" s="35">
        <v>2.5</v>
      </c>
      <c r="N504" s="9" t="s">
        <v>499</v>
      </c>
      <c r="O504" s="9" t="s">
        <v>78</v>
      </c>
      <c r="P504" s="9" t="s">
        <v>195</v>
      </c>
      <c r="Q504" s="34">
        <v>25.08</v>
      </c>
      <c r="R504" s="34">
        <v>0</v>
      </c>
      <c r="S504" s="36">
        <f t="shared" si="54"/>
        <v>113.57000000000001</v>
      </c>
      <c r="T504" s="37">
        <f t="shared" si="55"/>
        <v>139.04999999999998</v>
      </c>
      <c r="U504" s="38">
        <f t="shared" si="56"/>
        <v>6.6743999999999994</v>
      </c>
      <c r="V504" s="9" t="str" cm="1">
        <f t="array" ref="V504">_xlfn.XLOOKUP(HsgLista[[#This Row],[Helyiség kategória kód]], _KatKódok, Hasznos_e)</f>
        <v>Egyéb</v>
      </c>
      <c r="W504" s="55" t="str">
        <f t="shared" si="57"/>
        <v>100-as rúd</v>
      </c>
      <c r="X504" s="103">
        <f t="shared" si="58"/>
        <v>0.5299999999999998</v>
      </c>
      <c r="Y504" s="9" t="str" cm="1">
        <f t="array" ref="Y504">_xlfn.XLOOKUP(_xlfn.SINGLE(Burkolattípus), lábazat!$A$3:$A$17, _xlfn.XLOOKUP(_xlfn.SINGLE(Falburkolattípus), lábazat!$C$1:$U$1, lábazat!$C$3:$U$17))</f>
        <v>nincs</v>
      </c>
      <c r="Z504" s="9"/>
      <c r="AA504" s="20"/>
      <c r="AB504" s="39"/>
      <c r="AE504" s="9"/>
      <c r="AF504" s="9"/>
    </row>
    <row r="505" spans="1:32">
      <c r="A505" s="32" t="str">
        <f>LEFT(ID)</f>
        <v>O</v>
      </c>
      <c r="B505" s="33">
        <f t="shared" si="52"/>
        <v>3</v>
      </c>
      <c r="C505" s="33">
        <f t="shared" si="53"/>
        <v>5</v>
      </c>
      <c r="D505" s="9" t="s">
        <v>526</v>
      </c>
      <c r="E505" s="9" t="s">
        <v>81</v>
      </c>
      <c r="F505" s="9" t="s">
        <v>75</v>
      </c>
      <c r="G505" s="9" t="s">
        <v>76</v>
      </c>
      <c r="H505" s="9" t="s">
        <v>67</v>
      </c>
      <c r="I505" s="9" t="s">
        <v>447</v>
      </c>
      <c r="J505" s="34">
        <v>91.8</v>
      </c>
      <c r="K505" s="35">
        <v>44.84</v>
      </c>
      <c r="L505" s="35">
        <v>3.03</v>
      </c>
      <c r="M505" s="35">
        <v>2.5</v>
      </c>
      <c r="N505" s="9" t="s">
        <v>77</v>
      </c>
      <c r="O505" s="9" t="s">
        <v>78</v>
      </c>
      <c r="P505" s="9" t="s">
        <v>195</v>
      </c>
      <c r="Q505" s="34">
        <v>19.96</v>
      </c>
      <c r="R505" s="34">
        <v>6.36</v>
      </c>
      <c r="S505" s="36">
        <f t="shared" si="54"/>
        <v>85.780000000000015</v>
      </c>
      <c r="T505" s="37">
        <f t="shared" si="55"/>
        <v>229.5</v>
      </c>
      <c r="U505" s="38">
        <f t="shared" si="56"/>
        <v>11.015999999999998</v>
      </c>
      <c r="V505" s="9" t="str" cm="1">
        <f t="array" ref="V505">_xlfn.XLOOKUP(HsgLista[[#This Row],[Helyiség kategória kód]], _KatKódok, Hasznos_e)</f>
        <v>Egyéb</v>
      </c>
      <c r="W505" s="55" t="str">
        <f t="shared" si="57"/>
        <v>100-as rúd</v>
      </c>
      <c r="X505" s="103">
        <f t="shared" si="58"/>
        <v>0.5299999999999998</v>
      </c>
      <c r="Y505" s="9" t="str" cm="1">
        <f t="array" ref="Y505">_xlfn.XLOOKUP(_xlfn.SINGLE(Burkolattípus), lábazat!$A$3:$A$17, _xlfn.XLOOKUP(_xlfn.SINGLE(Falburkolattípus), lábazat!$C$1:$U$1, lábazat!$C$3:$U$17))</f>
        <v>nincs</v>
      </c>
      <c r="Z505" s="9"/>
      <c r="AA505" s="20"/>
      <c r="AB505" s="39"/>
      <c r="AE505" s="9"/>
      <c r="AF505" s="9"/>
    </row>
    <row r="506" spans="1:32">
      <c r="A506" s="32" t="str">
        <f>LEFT(ID)</f>
        <v>O</v>
      </c>
      <c r="B506" s="33">
        <f t="shared" si="52"/>
        <v>3</v>
      </c>
      <c r="C506" s="33">
        <f t="shared" si="53"/>
        <v>6</v>
      </c>
      <c r="D506" s="9" t="s">
        <v>527</v>
      </c>
      <c r="E506" s="9" t="s">
        <v>81</v>
      </c>
      <c r="F506" s="9" t="s">
        <v>75</v>
      </c>
      <c r="G506" s="9" t="s">
        <v>76</v>
      </c>
      <c r="H506" s="9" t="s">
        <v>67</v>
      </c>
      <c r="I506" s="9" t="s">
        <v>447</v>
      </c>
      <c r="J506" s="34">
        <v>149.38999999999999</v>
      </c>
      <c r="K506" s="35">
        <v>100.22</v>
      </c>
      <c r="L506" s="35">
        <v>3.03</v>
      </c>
      <c r="M506" s="35">
        <v>2.5</v>
      </c>
      <c r="N506" s="9" t="s">
        <v>50</v>
      </c>
      <c r="O506" s="9" t="s">
        <v>141</v>
      </c>
      <c r="P506" s="9" t="s">
        <v>195</v>
      </c>
      <c r="Q506" s="34">
        <v>26.17</v>
      </c>
      <c r="R506" s="34">
        <v>0</v>
      </c>
      <c r="S506" s="36">
        <f t="shared" si="54"/>
        <v>224.38</v>
      </c>
      <c r="T506" s="37">
        <f t="shared" si="55"/>
        <v>373.47499999999997</v>
      </c>
      <c r="U506" s="38">
        <f t="shared" si="56"/>
        <v>17.9268</v>
      </c>
      <c r="V506" s="9" t="str" cm="1">
        <f t="array" ref="V506">_xlfn.XLOOKUP(HsgLista[[#This Row],[Helyiség kategória kód]], _KatKódok, Hasznos_e)</f>
        <v>Egyéb</v>
      </c>
      <c r="W506" s="55" t="str">
        <f t="shared" si="57"/>
        <v>100-as rúd</v>
      </c>
      <c r="X506" s="103">
        <f t="shared" si="58"/>
        <v>0.5299999999999998</v>
      </c>
      <c r="Y506" s="9" t="str" cm="1">
        <f t="array" ref="Y506">_xlfn.XLOOKUP(_xlfn.SINGLE(Burkolattípus), lábazat!$A$3:$A$17, _xlfn.XLOOKUP(_xlfn.SINGLE(Falburkolattípus), lábazat!$C$1:$U$1, lábazat!$C$3:$U$17))</f>
        <v>nincs</v>
      </c>
      <c r="Z506" s="9"/>
      <c r="AA506" s="20"/>
      <c r="AB506" s="39"/>
      <c r="AE506" s="9"/>
      <c r="AF506" s="9"/>
    </row>
    <row r="507" spans="1:32">
      <c r="A507" s="32" t="str">
        <f>LEFT(ID)</f>
        <v>O</v>
      </c>
      <c r="B507" s="33">
        <f t="shared" si="52"/>
        <v>3</v>
      </c>
      <c r="C507" s="33">
        <f t="shared" si="53"/>
        <v>44</v>
      </c>
      <c r="D507" s="9" t="s">
        <v>528</v>
      </c>
      <c r="E507" s="9" t="s">
        <v>70</v>
      </c>
      <c r="F507" s="9" t="s">
        <v>75</v>
      </c>
      <c r="G507" s="9" t="s">
        <v>76</v>
      </c>
      <c r="H507" s="9" t="s">
        <v>71</v>
      </c>
      <c r="I507" s="9" t="s">
        <v>447</v>
      </c>
      <c r="J507" s="34">
        <v>12.64</v>
      </c>
      <c r="K507" s="35">
        <v>14.24</v>
      </c>
      <c r="L507" s="35">
        <v>3.03</v>
      </c>
      <c r="M507" s="35">
        <v>2.5</v>
      </c>
      <c r="N507" s="9" t="s">
        <v>50</v>
      </c>
      <c r="O507" s="9" t="s">
        <v>60</v>
      </c>
      <c r="P507" s="9" t="s">
        <v>72</v>
      </c>
      <c r="Q507" s="34">
        <v>1.86</v>
      </c>
      <c r="R507" s="34">
        <v>0</v>
      </c>
      <c r="S507" s="36">
        <f t="shared" si="54"/>
        <v>33.74</v>
      </c>
      <c r="T507" s="37">
        <f t="shared" si="55"/>
        <v>31.6</v>
      </c>
      <c r="U507" s="38">
        <f t="shared" si="56"/>
        <v>1.5168000000000001</v>
      </c>
      <c r="V507" s="9" t="str" cm="1">
        <f t="array" ref="V507">_xlfn.XLOOKUP(HsgLista[[#This Row],[Helyiség kategória kód]], _KatKódok, Hasznos_e)</f>
        <v>Egyéb</v>
      </c>
      <c r="W507" s="55" t="str">
        <f t="shared" si="57"/>
        <v>100-as rúd</v>
      </c>
      <c r="X507" s="103">
        <f t="shared" si="58"/>
        <v>0.5299999999999998</v>
      </c>
      <c r="Y507" s="9" t="e" cm="1">
        <f t="array" ref="Y507">_xlfn.XLOOKUP(_xlfn.SINGLE(Burkolattípus), lábazat!$A$3:$A$17, _xlfn.XLOOKUP(_xlfn.SINGLE(Falburkolattípus), lábazat!$C$1:$U$1, lábazat!$C$3:$U$17))</f>
        <v>#N/A</v>
      </c>
      <c r="Z507" s="9"/>
      <c r="AA507" s="20"/>
      <c r="AB507" s="39"/>
      <c r="AE507" s="9"/>
      <c r="AF507" s="9"/>
    </row>
    <row r="508" spans="1:32">
      <c r="A508" s="32" t="str">
        <f>LEFT(ID)</f>
        <v>O</v>
      </c>
      <c r="B508" s="33">
        <f t="shared" si="52"/>
        <v>3</v>
      </c>
      <c r="C508" s="33">
        <f t="shared" si="53"/>
        <v>45</v>
      </c>
      <c r="D508" s="9" t="s">
        <v>529</v>
      </c>
      <c r="E508" s="9" t="s">
        <v>111</v>
      </c>
      <c r="F508" s="9" t="s">
        <v>75</v>
      </c>
      <c r="G508" s="9" t="s">
        <v>76</v>
      </c>
      <c r="H508" s="9" t="s">
        <v>71</v>
      </c>
      <c r="I508" s="9" t="s">
        <v>447</v>
      </c>
      <c r="J508" s="34">
        <v>2.84</v>
      </c>
      <c r="K508" s="35">
        <v>6.84</v>
      </c>
      <c r="L508" s="35">
        <v>3.03</v>
      </c>
      <c r="M508" s="35">
        <v>2.5</v>
      </c>
      <c r="N508" s="9" t="s">
        <v>103</v>
      </c>
      <c r="O508" s="9" t="s">
        <v>60</v>
      </c>
      <c r="P508" s="9" t="s">
        <v>196</v>
      </c>
      <c r="Q508" s="34">
        <v>3.72</v>
      </c>
      <c r="R508" s="34">
        <v>0</v>
      </c>
      <c r="S508" s="36">
        <f t="shared" si="54"/>
        <v>13.38</v>
      </c>
      <c r="T508" s="37">
        <f t="shared" si="55"/>
        <v>7.1</v>
      </c>
      <c r="U508" s="38">
        <f t="shared" si="56"/>
        <v>0.34079999999999999</v>
      </c>
      <c r="V508" s="9" t="str" cm="1">
        <f t="array" ref="V508">_xlfn.XLOOKUP(HsgLista[[#This Row],[Helyiség kategória kód]], _KatKódok, Hasznos_e)</f>
        <v>Egyéb</v>
      </c>
      <c r="W508" s="55" t="str">
        <f t="shared" si="57"/>
        <v>100-as rúd</v>
      </c>
      <c r="X508" s="103">
        <f t="shared" si="58"/>
        <v>0.5299999999999998</v>
      </c>
      <c r="Y508" s="9" t="str" cm="1">
        <f t="array" ref="Y508">_xlfn.XLOOKUP(_xlfn.SINGLE(Burkolattípus), lábazat!$A$3:$A$17, _xlfn.XLOOKUP(_xlfn.SINGLE(Falburkolattípus), lábazat!$C$1:$U$1, lábazat!$C$3:$U$17))</f>
        <v>nincs</v>
      </c>
      <c r="Z508" s="9"/>
      <c r="AA508" s="20"/>
      <c r="AB508" s="39"/>
      <c r="AE508" s="9"/>
      <c r="AF508" s="9"/>
    </row>
    <row r="509" spans="1:32">
      <c r="A509" s="32" t="str">
        <f>LEFT(ID)</f>
        <v>O</v>
      </c>
      <c r="B509" s="33">
        <f t="shared" si="52"/>
        <v>3</v>
      </c>
      <c r="C509" s="33">
        <f t="shared" si="53"/>
        <v>46</v>
      </c>
      <c r="D509" s="9" t="s">
        <v>530</v>
      </c>
      <c r="E509" s="9" t="s">
        <v>112</v>
      </c>
      <c r="F509" s="9" t="s">
        <v>75</v>
      </c>
      <c r="G509" s="9" t="s">
        <v>76</v>
      </c>
      <c r="H509" s="9" t="s">
        <v>71</v>
      </c>
      <c r="I509" s="9" t="s">
        <v>447</v>
      </c>
      <c r="J509" s="34">
        <v>3.7</v>
      </c>
      <c r="K509" s="35">
        <v>7.7</v>
      </c>
      <c r="L509" s="35">
        <v>3.03</v>
      </c>
      <c r="M509" s="35">
        <v>2.5</v>
      </c>
      <c r="N509" s="9" t="s">
        <v>103</v>
      </c>
      <c r="O509" s="9" t="s">
        <v>60</v>
      </c>
      <c r="P509" s="9" t="s">
        <v>196</v>
      </c>
      <c r="Q509" s="34">
        <v>5.05</v>
      </c>
      <c r="R509" s="34">
        <v>0</v>
      </c>
      <c r="S509" s="36">
        <f t="shared" si="54"/>
        <v>14.2</v>
      </c>
      <c r="T509" s="37">
        <f t="shared" si="55"/>
        <v>9.25</v>
      </c>
      <c r="U509" s="38">
        <f t="shared" si="56"/>
        <v>0.44400000000000006</v>
      </c>
      <c r="V509" s="9" t="str" cm="1">
        <f t="array" ref="V509">_xlfn.XLOOKUP(HsgLista[[#This Row],[Helyiség kategória kód]], _KatKódok, Hasznos_e)</f>
        <v>Egyéb</v>
      </c>
      <c r="W509" s="55" t="str">
        <f t="shared" si="57"/>
        <v>100-as rúd</v>
      </c>
      <c r="X509" s="103">
        <f t="shared" si="58"/>
        <v>0.5299999999999998</v>
      </c>
      <c r="Y509" s="9" t="str" cm="1">
        <f t="array" ref="Y509">_xlfn.XLOOKUP(_xlfn.SINGLE(Burkolattípus), lábazat!$A$3:$A$17, _xlfn.XLOOKUP(_xlfn.SINGLE(Falburkolattípus), lábazat!$C$1:$U$1, lábazat!$C$3:$U$17))</f>
        <v>nincs</v>
      </c>
      <c r="Z509" s="9"/>
      <c r="AA509" s="20"/>
      <c r="AB509" s="39"/>
      <c r="AE509" s="9"/>
      <c r="AF509" s="9"/>
    </row>
    <row r="510" spans="1:32">
      <c r="A510" s="32" t="str">
        <f>LEFT(ID)</f>
        <v>O</v>
      </c>
      <c r="B510" s="33">
        <f t="shared" si="52"/>
        <v>3</v>
      </c>
      <c r="C510" s="33">
        <f t="shared" si="53"/>
        <v>47</v>
      </c>
      <c r="D510" s="9" t="s">
        <v>531</v>
      </c>
      <c r="E510" s="9" t="s">
        <v>197</v>
      </c>
      <c r="F510" s="9" t="s">
        <v>75</v>
      </c>
      <c r="G510" s="9" t="s">
        <v>76</v>
      </c>
      <c r="H510" s="9" t="s">
        <v>71</v>
      </c>
      <c r="I510" s="9" t="s">
        <v>447</v>
      </c>
      <c r="J510" s="34">
        <v>2.84</v>
      </c>
      <c r="K510" s="35">
        <v>7</v>
      </c>
      <c r="L510" s="35">
        <v>3.03</v>
      </c>
      <c r="M510" s="35">
        <v>2.5</v>
      </c>
      <c r="O510" s="9" t="s">
        <v>60</v>
      </c>
      <c r="P510" s="9" t="s">
        <v>196</v>
      </c>
      <c r="Q510" s="34">
        <v>2.12</v>
      </c>
      <c r="R510" s="34">
        <v>0</v>
      </c>
      <c r="S510" s="36">
        <f t="shared" si="54"/>
        <v>15.379999999999999</v>
      </c>
      <c r="T510" s="37">
        <f t="shared" si="55"/>
        <v>7.1</v>
      </c>
      <c r="U510" s="38">
        <f t="shared" si="56"/>
        <v>0.34079999999999999</v>
      </c>
      <c r="V510" s="9" t="str" cm="1">
        <f t="array" ref="V510">_xlfn.XLOOKUP(HsgLista[[#This Row],[Helyiség kategória kód]], _KatKódok, Hasznos_e)</f>
        <v>Egyéb</v>
      </c>
      <c r="W510" s="55" t="str">
        <f t="shared" si="57"/>
        <v>100-as rúd</v>
      </c>
      <c r="X510" s="103">
        <f t="shared" si="58"/>
        <v>0.5299999999999998</v>
      </c>
      <c r="Y510" s="9" t="str" cm="1">
        <f t="array" ref="Y510">_xlfn.XLOOKUP(_xlfn.SINGLE(Burkolattípus), lábazat!$A$3:$A$17, _xlfn.XLOOKUP(_xlfn.SINGLE(Falburkolattípus), lábazat!$C$1:$U$1, lábazat!$C$3:$U$17))</f>
        <v>nincs</v>
      </c>
      <c r="Z510" s="9"/>
      <c r="AA510" s="20"/>
      <c r="AB510" s="39"/>
      <c r="AE510" s="9"/>
      <c r="AF510" s="9"/>
    </row>
    <row r="511" spans="1:32">
      <c r="A511" s="32" t="str">
        <f>LEFT(ID)</f>
        <v>O</v>
      </c>
      <c r="B511" s="33">
        <f t="shared" si="52"/>
        <v>3</v>
      </c>
      <c r="C511" s="33">
        <f t="shared" si="53"/>
        <v>48</v>
      </c>
      <c r="D511" s="9" t="s">
        <v>532</v>
      </c>
      <c r="E511" s="9" t="s">
        <v>112</v>
      </c>
      <c r="F511" s="9" t="s">
        <v>75</v>
      </c>
      <c r="G511" s="9" t="s">
        <v>76</v>
      </c>
      <c r="H511" s="9" t="s">
        <v>71</v>
      </c>
      <c r="I511" s="9" t="s">
        <v>447</v>
      </c>
      <c r="J511" s="34">
        <v>0.96</v>
      </c>
      <c r="K511" s="35">
        <v>3.95</v>
      </c>
      <c r="L511" s="35">
        <v>3.03</v>
      </c>
      <c r="M511" s="35">
        <v>2.5</v>
      </c>
      <c r="N511" s="9" t="s">
        <v>103</v>
      </c>
      <c r="O511" s="9" t="s">
        <v>60</v>
      </c>
      <c r="P511" s="9" t="s">
        <v>196</v>
      </c>
      <c r="Q511" s="34">
        <v>1.59</v>
      </c>
      <c r="R511" s="34">
        <v>0</v>
      </c>
      <c r="S511" s="36">
        <f t="shared" si="54"/>
        <v>8.2850000000000001</v>
      </c>
      <c r="T511" s="37">
        <f t="shared" si="55"/>
        <v>2.4</v>
      </c>
      <c r="U511" s="38">
        <f t="shared" si="56"/>
        <v>0.1152</v>
      </c>
      <c r="V511" s="9" t="str" cm="1">
        <f t="array" ref="V511">_xlfn.XLOOKUP(HsgLista[[#This Row],[Helyiség kategória kód]], _KatKódok, Hasznos_e)</f>
        <v>Egyéb</v>
      </c>
      <c r="W511" s="55" t="str">
        <f t="shared" si="57"/>
        <v>100-as rúd</v>
      </c>
      <c r="X511" s="103">
        <f t="shared" si="58"/>
        <v>0.5299999999999998</v>
      </c>
      <c r="Y511" s="9" t="str" cm="1">
        <f t="array" ref="Y511">_xlfn.XLOOKUP(_xlfn.SINGLE(Burkolattípus), lábazat!$A$3:$A$17, _xlfn.XLOOKUP(_xlfn.SINGLE(Falburkolattípus), lábazat!$C$1:$U$1, lábazat!$C$3:$U$17))</f>
        <v>nincs</v>
      </c>
      <c r="Z511" s="9"/>
      <c r="AA511" s="20"/>
      <c r="AB511" s="39"/>
      <c r="AE511" s="9"/>
      <c r="AF511" s="9"/>
    </row>
    <row r="512" spans="1:32">
      <c r="A512" s="32" t="str">
        <f>LEFT(ID)</f>
        <v>O</v>
      </c>
      <c r="B512" s="33">
        <f t="shared" si="52"/>
        <v>3</v>
      </c>
      <c r="C512" s="33">
        <f t="shared" si="53"/>
        <v>49</v>
      </c>
      <c r="D512" s="9" t="s">
        <v>533</v>
      </c>
      <c r="E512" s="9" t="s">
        <v>112</v>
      </c>
      <c r="F512" s="9" t="s">
        <v>75</v>
      </c>
      <c r="G512" s="9" t="s">
        <v>76</v>
      </c>
      <c r="H512" s="9" t="s">
        <v>71</v>
      </c>
      <c r="I512" s="9" t="s">
        <v>447</v>
      </c>
      <c r="J512" s="34">
        <v>0.96</v>
      </c>
      <c r="K512" s="35">
        <v>3.95</v>
      </c>
      <c r="L512" s="35">
        <v>3.03</v>
      </c>
      <c r="M512" s="35">
        <v>2.5</v>
      </c>
      <c r="N512" s="9" t="s">
        <v>103</v>
      </c>
      <c r="O512" s="9" t="s">
        <v>60</v>
      </c>
      <c r="P512" s="9" t="s">
        <v>196</v>
      </c>
      <c r="Q512" s="34">
        <v>1.59</v>
      </c>
      <c r="R512" s="34">
        <v>0</v>
      </c>
      <c r="S512" s="36">
        <f t="shared" si="54"/>
        <v>8.2850000000000001</v>
      </c>
      <c r="T512" s="37">
        <f t="shared" si="55"/>
        <v>2.4</v>
      </c>
      <c r="U512" s="38">
        <f t="shared" si="56"/>
        <v>0.1152</v>
      </c>
      <c r="V512" s="9" t="str" cm="1">
        <f t="array" ref="V512">_xlfn.XLOOKUP(HsgLista[[#This Row],[Helyiség kategória kód]], _KatKódok, Hasznos_e)</f>
        <v>Egyéb</v>
      </c>
      <c r="W512" s="55" t="str">
        <f t="shared" si="57"/>
        <v>100-as rúd</v>
      </c>
      <c r="X512" s="103">
        <f t="shared" si="58"/>
        <v>0.5299999999999998</v>
      </c>
      <c r="Y512" s="9" t="str" cm="1">
        <f t="array" ref="Y512">_xlfn.XLOOKUP(_xlfn.SINGLE(Burkolattípus), lábazat!$A$3:$A$17, _xlfn.XLOOKUP(_xlfn.SINGLE(Falburkolattípus), lábazat!$C$1:$U$1, lábazat!$C$3:$U$17))</f>
        <v>nincs</v>
      </c>
      <c r="Z512" s="9"/>
      <c r="AA512" s="20"/>
      <c r="AB512" s="39"/>
      <c r="AE512" s="9"/>
      <c r="AF512" s="9"/>
    </row>
    <row r="513" spans="1:32">
      <c r="A513" s="32" t="str">
        <f>LEFT(ID)</f>
        <v>O</v>
      </c>
      <c r="B513" s="33">
        <f t="shared" si="52"/>
        <v>3</v>
      </c>
      <c r="C513" s="33">
        <f t="shared" si="53"/>
        <v>50</v>
      </c>
      <c r="D513" s="9" t="s">
        <v>534</v>
      </c>
      <c r="E513" s="9" t="s">
        <v>102</v>
      </c>
      <c r="F513" s="9" t="s">
        <v>75</v>
      </c>
      <c r="G513" s="9" t="s">
        <v>76</v>
      </c>
      <c r="H513" s="9" t="s">
        <v>71</v>
      </c>
      <c r="I513" s="9" t="s">
        <v>447</v>
      </c>
      <c r="J513" s="34">
        <v>3.39</v>
      </c>
      <c r="K513" s="35">
        <v>7.63</v>
      </c>
      <c r="L513" s="35">
        <v>3.03</v>
      </c>
      <c r="M513" s="35">
        <v>2.5</v>
      </c>
      <c r="N513" s="9" t="s">
        <v>103</v>
      </c>
      <c r="O513" s="9" t="s">
        <v>60</v>
      </c>
      <c r="P513" s="9" t="s">
        <v>196</v>
      </c>
      <c r="Q513" s="34">
        <v>3.72</v>
      </c>
      <c r="R513" s="34">
        <v>0</v>
      </c>
      <c r="S513" s="36">
        <f t="shared" si="54"/>
        <v>15.354999999999999</v>
      </c>
      <c r="T513" s="37">
        <f t="shared" si="55"/>
        <v>8.4749999999999996</v>
      </c>
      <c r="U513" s="38">
        <f t="shared" si="56"/>
        <v>0.40679999999999999</v>
      </c>
      <c r="V513" s="9" t="str" cm="1">
        <f t="array" ref="V513">_xlfn.XLOOKUP(HsgLista[[#This Row],[Helyiség kategória kód]], _KatKódok, Hasznos_e)</f>
        <v>Egyéb</v>
      </c>
      <c r="W513" s="55" t="str">
        <f t="shared" si="57"/>
        <v>100-as rúd</v>
      </c>
      <c r="X513" s="103">
        <f t="shared" si="58"/>
        <v>0.5299999999999998</v>
      </c>
      <c r="Y513" s="9" t="str" cm="1">
        <f t="array" ref="Y513">_xlfn.XLOOKUP(_xlfn.SINGLE(Burkolattípus), lábazat!$A$3:$A$17, _xlfn.XLOOKUP(_xlfn.SINGLE(Falburkolattípus), lábazat!$C$1:$U$1, lábazat!$C$3:$U$17))</f>
        <v>nincs</v>
      </c>
      <c r="Z513" s="9"/>
      <c r="AA513" s="20"/>
      <c r="AB513" s="39"/>
      <c r="AE513" s="9"/>
      <c r="AF513" s="9"/>
    </row>
    <row r="514" spans="1:32">
      <c r="A514" s="32" t="str">
        <f>LEFT(ID)</f>
        <v>O</v>
      </c>
      <c r="B514" s="33">
        <f t="shared" si="52"/>
        <v>3</v>
      </c>
      <c r="C514" s="33">
        <f t="shared" si="53"/>
        <v>51</v>
      </c>
      <c r="D514" s="9" t="s">
        <v>535</v>
      </c>
      <c r="E514" s="9" t="s">
        <v>109</v>
      </c>
      <c r="F514" s="9" t="s">
        <v>75</v>
      </c>
      <c r="G514" s="9" t="s">
        <v>76</v>
      </c>
      <c r="H514" s="9" t="s">
        <v>71</v>
      </c>
      <c r="I514" s="9" t="s">
        <v>447</v>
      </c>
      <c r="J514" s="34">
        <v>3.3</v>
      </c>
      <c r="K514" s="35">
        <v>8.5</v>
      </c>
      <c r="L514" s="35">
        <v>3.03</v>
      </c>
      <c r="M514" s="35">
        <v>2.5</v>
      </c>
      <c r="N514" s="9" t="s">
        <v>103</v>
      </c>
      <c r="O514" s="9" t="s">
        <v>60</v>
      </c>
      <c r="P514" s="9" t="s">
        <v>196</v>
      </c>
      <c r="Q514" s="34">
        <v>3.45</v>
      </c>
      <c r="R514" s="34">
        <v>0</v>
      </c>
      <c r="S514" s="36">
        <f t="shared" si="54"/>
        <v>17.8</v>
      </c>
      <c r="T514" s="37">
        <f t="shared" si="55"/>
        <v>8.25</v>
      </c>
      <c r="U514" s="38">
        <f t="shared" si="56"/>
        <v>0.39599999999999996</v>
      </c>
      <c r="V514" s="9" t="str" cm="1">
        <f t="array" ref="V514">_xlfn.XLOOKUP(HsgLista[[#This Row],[Helyiség kategória kód]], _KatKódok, Hasznos_e)</f>
        <v>Egyéb</v>
      </c>
      <c r="W514" s="55" t="str">
        <f t="shared" si="57"/>
        <v>100-as rúd</v>
      </c>
      <c r="X514" s="103">
        <f t="shared" si="58"/>
        <v>0.5299999999999998</v>
      </c>
      <c r="Y514" s="9" t="str" cm="1">
        <f t="array" ref="Y514">_xlfn.XLOOKUP(_xlfn.SINGLE(Burkolattípus), lábazat!$A$3:$A$17, _xlfn.XLOOKUP(_xlfn.SINGLE(Falburkolattípus), lábazat!$C$1:$U$1, lábazat!$C$3:$U$17))</f>
        <v>nincs</v>
      </c>
      <c r="Z514" s="9"/>
      <c r="AA514" s="20"/>
      <c r="AB514" s="39"/>
      <c r="AE514" s="9"/>
      <c r="AF514" s="9"/>
    </row>
    <row r="515" spans="1:32">
      <c r="A515" s="32" t="str">
        <f>LEFT(ID)</f>
        <v>O</v>
      </c>
      <c r="B515" s="33">
        <f t="shared" si="52"/>
        <v>3</v>
      </c>
      <c r="C515" s="33">
        <f t="shared" si="53"/>
        <v>52</v>
      </c>
      <c r="D515" s="9" t="s">
        <v>536</v>
      </c>
      <c r="E515" s="9" t="s">
        <v>109</v>
      </c>
      <c r="F515" s="9" t="s">
        <v>75</v>
      </c>
      <c r="G515" s="9" t="s">
        <v>76</v>
      </c>
      <c r="H515" s="9" t="s">
        <v>71</v>
      </c>
      <c r="I515" s="9" t="s">
        <v>447</v>
      </c>
      <c r="J515" s="34">
        <v>0.94</v>
      </c>
      <c r="K515" s="35">
        <v>3.9</v>
      </c>
      <c r="L515" s="35">
        <v>3.03</v>
      </c>
      <c r="M515" s="35">
        <v>2.5</v>
      </c>
      <c r="N515" s="9" t="s">
        <v>103</v>
      </c>
      <c r="O515" s="9" t="s">
        <v>60</v>
      </c>
      <c r="P515" s="9" t="s">
        <v>196</v>
      </c>
      <c r="Q515" s="34">
        <v>1.59</v>
      </c>
      <c r="R515" s="34">
        <v>0</v>
      </c>
      <c r="S515" s="36">
        <f t="shared" si="54"/>
        <v>8.16</v>
      </c>
      <c r="T515" s="37">
        <f t="shared" si="55"/>
        <v>2.3499999999999996</v>
      </c>
      <c r="U515" s="38">
        <f t="shared" si="56"/>
        <v>0.1128</v>
      </c>
      <c r="V515" s="9" t="str" cm="1">
        <f t="array" ref="V515">_xlfn.XLOOKUP(HsgLista[[#This Row],[Helyiség kategória kód]], _KatKódok, Hasznos_e)</f>
        <v>Egyéb</v>
      </c>
      <c r="W515" s="55" t="str">
        <f t="shared" si="57"/>
        <v>100-as rúd</v>
      </c>
      <c r="X515" s="103">
        <f t="shared" si="58"/>
        <v>0.5299999999999998</v>
      </c>
      <c r="Y515" s="9" t="str" cm="1">
        <f t="array" ref="Y515">_xlfn.XLOOKUP(_xlfn.SINGLE(Burkolattípus), lábazat!$A$3:$A$17, _xlfn.XLOOKUP(_xlfn.SINGLE(Falburkolattípus), lábazat!$C$1:$U$1, lábazat!$C$3:$U$17))</f>
        <v>nincs</v>
      </c>
      <c r="Z515" s="9"/>
      <c r="AA515" s="20"/>
      <c r="AB515" s="39"/>
      <c r="AE515" s="9"/>
      <c r="AF515" s="9"/>
    </row>
    <row r="516" spans="1:32">
      <c r="A516" s="32" t="str">
        <f>LEFT(ID)</f>
        <v>O</v>
      </c>
      <c r="B516" s="33">
        <f t="shared" ref="B516:B579" si="59">MID(ID,3,2)+0</f>
        <v>3</v>
      </c>
      <c r="C516" s="33">
        <f t="shared" ref="C516:C579" si="60">RIGHT(ID,2)+0</f>
        <v>57</v>
      </c>
      <c r="D516" s="9" t="s">
        <v>537</v>
      </c>
      <c r="E516" s="9" t="s">
        <v>200</v>
      </c>
      <c r="F516" s="9" t="s">
        <v>75</v>
      </c>
      <c r="G516" s="9" t="s">
        <v>76</v>
      </c>
      <c r="H516" s="9" t="s">
        <v>71</v>
      </c>
      <c r="I516" s="9" t="s">
        <v>447</v>
      </c>
      <c r="J516" s="34">
        <v>3.34</v>
      </c>
      <c r="K516" s="35">
        <v>7.76</v>
      </c>
      <c r="L516" s="35">
        <v>3.03</v>
      </c>
      <c r="M516" s="35">
        <v>2.5</v>
      </c>
      <c r="N516" s="9" t="s">
        <v>103</v>
      </c>
      <c r="O516" s="9" t="s">
        <v>60</v>
      </c>
      <c r="P516" s="9" t="s">
        <v>105</v>
      </c>
      <c r="Q516" s="34">
        <v>2.13</v>
      </c>
      <c r="R516" s="34">
        <v>0</v>
      </c>
      <c r="S516" s="36">
        <f t="shared" ref="S516:S579" si="61">Kerület*Álmennyezet-Ajtófelület-Ablakfelület</f>
        <v>17.27</v>
      </c>
      <c r="T516" s="37">
        <f t="shared" ref="T516:T579" si="62">Terület*Álmennyezet</f>
        <v>8.35</v>
      </c>
      <c r="U516" s="38">
        <f t="shared" ref="U516:U579" si="63">Terület*Vastagság/100</f>
        <v>0.40079999999999999</v>
      </c>
      <c r="V516" s="9" t="str" cm="1">
        <f t="array" ref="V516">_xlfn.XLOOKUP(HsgLista[[#This Row],[Helyiség kategória kód]], _KatKódok, Hasznos_e)</f>
        <v>Egyéb</v>
      </c>
      <c r="W516" s="55" t="str">
        <f t="shared" ref="W516:W579" si="64">_xlfn.XLOOKUP(MAX(Belmagasság-Álmennyezet,0), R_hossz, R_típ, "?!", 1)</f>
        <v>100-as rúd</v>
      </c>
      <c r="X516" s="103">
        <f t="shared" ref="X516:X579" si="65">MAX(Belmagasság-Álmennyezet,0)</f>
        <v>0.5299999999999998</v>
      </c>
      <c r="Y516" s="9" t="str" cm="1">
        <f t="array" ref="Y516">_xlfn.XLOOKUP(_xlfn.SINGLE(Burkolattípus), lábazat!$A$3:$A$17, _xlfn.XLOOKUP(_xlfn.SINGLE(Falburkolattípus), lábazat!$C$1:$U$1, lábazat!$C$3:$U$17))</f>
        <v>nincs</v>
      </c>
      <c r="Z516" s="9"/>
      <c r="AA516" s="20"/>
      <c r="AB516" s="39"/>
      <c r="AE516" s="9"/>
      <c r="AF516" s="9"/>
    </row>
    <row r="517" spans="1:32">
      <c r="A517" s="32" t="str">
        <f>LEFT(ID)</f>
        <v>O</v>
      </c>
      <c r="B517" s="33">
        <f t="shared" si="59"/>
        <v>3</v>
      </c>
      <c r="C517" s="33">
        <f t="shared" si="60"/>
        <v>58</v>
      </c>
      <c r="D517" s="9" t="s">
        <v>538</v>
      </c>
      <c r="E517" s="9" t="s">
        <v>102</v>
      </c>
      <c r="F517" s="9" t="s">
        <v>75</v>
      </c>
      <c r="G517" s="9" t="s">
        <v>76</v>
      </c>
      <c r="H517" s="9" t="s">
        <v>71</v>
      </c>
      <c r="I517" s="9" t="s">
        <v>447</v>
      </c>
      <c r="J517" s="34">
        <v>3.03</v>
      </c>
      <c r="K517" s="35">
        <v>7.03</v>
      </c>
      <c r="L517" s="35">
        <v>3.03</v>
      </c>
      <c r="M517" s="35">
        <v>2.5</v>
      </c>
      <c r="N517" s="9" t="s">
        <v>103</v>
      </c>
      <c r="O517" s="9" t="s">
        <v>60</v>
      </c>
      <c r="P517" s="9" t="s">
        <v>105</v>
      </c>
      <c r="Q517" s="34">
        <v>3.72</v>
      </c>
      <c r="R517" s="34">
        <v>0</v>
      </c>
      <c r="S517" s="36">
        <f t="shared" si="61"/>
        <v>13.854999999999999</v>
      </c>
      <c r="T517" s="37">
        <f t="shared" si="62"/>
        <v>7.5749999999999993</v>
      </c>
      <c r="U517" s="38">
        <f t="shared" si="63"/>
        <v>0.36359999999999998</v>
      </c>
      <c r="V517" s="9" t="str" cm="1">
        <f t="array" ref="V517">_xlfn.XLOOKUP(HsgLista[[#This Row],[Helyiség kategória kód]], _KatKódok, Hasznos_e)</f>
        <v>Egyéb</v>
      </c>
      <c r="W517" s="55" t="str">
        <f t="shared" si="64"/>
        <v>100-as rúd</v>
      </c>
      <c r="X517" s="103">
        <f t="shared" si="65"/>
        <v>0.5299999999999998</v>
      </c>
      <c r="Y517" s="9" t="str" cm="1">
        <f t="array" ref="Y517">_xlfn.XLOOKUP(_xlfn.SINGLE(Burkolattípus), lábazat!$A$3:$A$17, _xlfn.XLOOKUP(_xlfn.SINGLE(Falburkolattípus), lábazat!$C$1:$U$1, lábazat!$C$3:$U$17))</f>
        <v>nincs</v>
      </c>
      <c r="Z517" s="9"/>
      <c r="AA517" s="20"/>
      <c r="AB517" s="39"/>
      <c r="AE517" s="9"/>
      <c r="AF517" s="9"/>
    </row>
    <row r="518" spans="1:32">
      <c r="A518" s="32" t="str">
        <f>LEFT(ID)</f>
        <v>O</v>
      </c>
      <c r="B518" s="33">
        <f t="shared" si="59"/>
        <v>3</v>
      </c>
      <c r="C518" s="33">
        <f t="shared" si="60"/>
        <v>59</v>
      </c>
      <c r="D518" s="9" t="s">
        <v>539</v>
      </c>
      <c r="E518" s="9" t="s">
        <v>109</v>
      </c>
      <c r="F518" s="9" t="s">
        <v>75</v>
      </c>
      <c r="G518" s="9" t="s">
        <v>76</v>
      </c>
      <c r="H518" s="9" t="s">
        <v>71</v>
      </c>
      <c r="I518" s="9" t="s">
        <v>447</v>
      </c>
      <c r="J518" s="34">
        <v>5.01</v>
      </c>
      <c r="K518" s="35">
        <v>10.81</v>
      </c>
      <c r="L518" s="35">
        <v>3.03</v>
      </c>
      <c r="M518" s="35">
        <v>2.5</v>
      </c>
      <c r="N518" s="9" t="s">
        <v>103</v>
      </c>
      <c r="O518" s="9" t="s">
        <v>60</v>
      </c>
      <c r="P518" s="9" t="s">
        <v>105</v>
      </c>
      <c r="Q518" s="34">
        <v>5.05</v>
      </c>
      <c r="R518" s="34">
        <v>0</v>
      </c>
      <c r="S518" s="36">
        <f t="shared" si="61"/>
        <v>21.975000000000001</v>
      </c>
      <c r="T518" s="37">
        <f t="shared" si="62"/>
        <v>12.524999999999999</v>
      </c>
      <c r="U518" s="38">
        <f t="shared" si="63"/>
        <v>0.60119999999999996</v>
      </c>
      <c r="V518" s="9" t="str" cm="1">
        <f t="array" ref="V518">_xlfn.XLOOKUP(HsgLista[[#This Row],[Helyiség kategória kód]], _KatKódok, Hasznos_e)</f>
        <v>Egyéb</v>
      </c>
      <c r="W518" s="55" t="str">
        <f t="shared" si="64"/>
        <v>100-as rúd</v>
      </c>
      <c r="X518" s="103">
        <f t="shared" si="65"/>
        <v>0.5299999999999998</v>
      </c>
      <c r="Y518" s="9" t="str" cm="1">
        <f t="array" ref="Y518">_xlfn.XLOOKUP(_xlfn.SINGLE(Burkolattípus), lábazat!$A$3:$A$17, _xlfn.XLOOKUP(_xlfn.SINGLE(Falburkolattípus), lábazat!$C$1:$U$1, lábazat!$C$3:$U$17))</f>
        <v>nincs</v>
      </c>
      <c r="Z518" s="9"/>
      <c r="AA518" s="20"/>
      <c r="AB518" s="39"/>
      <c r="AE518" s="9"/>
      <c r="AF518" s="9"/>
    </row>
    <row r="519" spans="1:32">
      <c r="A519" s="32" t="str">
        <f>LEFT(ID)</f>
        <v>O</v>
      </c>
      <c r="B519" s="33">
        <f t="shared" si="59"/>
        <v>3</v>
      </c>
      <c r="C519" s="33">
        <f t="shared" si="60"/>
        <v>60</v>
      </c>
      <c r="D519" s="9" t="s">
        <v>540</v>
      </c>
      <c r="E519" s="9" t="s">
        <v>109</v>
      </c>
      <c r="F519" s="9" t="s">
        <v>75</v>
      </c>
      <c r="G519" s="9" t="s">
        <v>76</v>
      </c>
      <c r="H519" s="9" t="s">
        <v>71</v>
      </c>
      <c r="I519" s="9" t="s">
        <v>447</v>
      </c>
      <c r="J519" s="34">
        <v>0.95</v>
      </c>
      <c r="K519" s="35">
        <v>4.09</v>
      </c>
      <c r="L519" s="35">
        <v>3.03</v>
      </c>
      <c r="M519" s="35">
        <v>2.5</v>
      </c>
      <c r="N519" s="9" t="s">
        <v>103</v>
      </c>
      <c r="O519" s="9" t="s">
        <v>60</v>
      </c>
      <c r="P519" s="9" t="s">
        <v>105</v>
      </c>
      <c r="Q519" s="34">
        <v>1.59</v>
      </c>
      <c r="R519" s="34">
        <v>0</v>
      </c>
      <c r="S519" s="36">
        <f t="shared" si="61"/>
        <v>8.6349999999999998</v>
      </c>
      <c r="T519" s="37">
        <f t="shared" si="62"/>
        <v>2.375</v>
      </c>
      <c r="U519" s="38">
        <f t="shared" si="63"/>
        <v>0.11399999999999999</v>
      </c>
      <c r="V519" s="9" t="str" cm="1">
        <f t="array" ref="V519">_xlfn.XLOOKUP(HsgLista[[#This Row],[Helyiség kategória kód]], _KatKódok, Hasznos_e)</f>
        <v>Egyéb</v>
      </c>
      <c r="W519" s="55" t="str">
        <f t="shared" si="64"/>
        <v>100-as rúd</v>
      </c>
      <c r="X519" s="103">
        <f t="shared" si="65"/>
        <v>0.5299999999999998</v>
      </c>
      <c r="Y519" s="9" t="str" cm="1">
        <f t="array" ref="Y519">_xlfn.XLOOKUP(_xlfn.SINGLE(Burkolattípus), lábazat!$A$3:$A$17, _xlfn.XLOOKUP(_xlfn.SINGLE(Falburkolattípus), lábazat!$C$1:$U$1, lábazat!$C$3:$U$17))</f>
        <v>nincs</v>
      </c>
      <c r="Z519" s="9"/>
      <c r="AA519" s="20"/>
      <c r="AB519" s="39"/>
      <c r="AE519" s="9"/>
      <c r="AF519" s="9"/>
    </row>
    <row r="520" spans="1:32">
      <c r="A520" s="32" t="str">
        <f>LEFT(ID)</f>
        <v>O</v>
      </c>
      <c r="B520" s="33">
        <f t="shared" si="59"/>
        <v>3</v>
      </c>
      <c r="C520" s="33">
        <f t="shared" si="60"/>
        <v>61</v>
      </c>
      <c r="D520" s="9" t="s">
        <v>541</v>
      </c>
      <c r="E520" s="9" t="s">
        <v>109</v>
      </c>
      <c r="F520" s="9" t="s">
        <v>75</v>
      </c>
      <c r="G520" s="9" t="s">
        <v>76</v>
      </c>
      <c r="H520" s="9" t="s">
        <v>71</v>
      </c>
      <c r="I520" s="9" t="s">
        <v>447</v>
      </c>
      <c r="J520" s="34">
        <v>1</v>
      </c>
      <c r="K520" s="35">
        <v>4.03</v>
      </c>
      <c r="L520" s="35">
        <v>3.03</v>
      </c>
      <c r="M520" s="35">
        <v>2.5</v>
      </c>
      <c r="N520" s="9" t="s">
        <v>103</v>
      </c>
      <c r="O520" s="9" t="s">
        <v>60</v>
      </c>
      <c r="P520" s="9" t="s">
        <v>105</v>
      </c>
      <c r="Q520" s="34">
        <v>1.59</v>
      </c>
      <c r="R520" s="34">
        <v>0</v>
      </c>
      <c r="S520" s="36">
        <f t="shared" si="61"/>
        <v>8.4850000000000012</v>
      </c>
      <c r="T520" s="37">
        <f t="shared" si="62"/>
        <v>2.5</v>
      </c>
      <c r="U520" s="38">
        <f t="shared" si="63"/>
        <v>0.12</v>
      </c>
      <c r="V520" s="9" t="str" cm="1">
        <f t="array" ref="V520">_xlfn.XLOOKUP(HsgLista[[#This Row],[Helyiség kategória kód]], _KatKódok, Hasznos_e)</f>
        <v>Egyéb</v>
      </c>
      <c r="W520" s="55" t="str">
        <f t="shared" si="64"/>
        <v>100-as rúd</v>
      </c>
      <c r="X520" s="103">
        <f t="shared" si="65"/>
        <v>0.5299999999999998</v>
      </c>
      <c r="Y520" s="9" t="str" cm="1">
        <f t="array" ref="Y520">_xlfn.XLOOKUP(_xlfn.SINGLE(Burkolattípus), lábazat!$A$3:$A$17, _xlfn.XLOOKUP(_xlfn.SINGLE(Falburkolattípus), lábazat!$C$1:$U$1, lábazat!$C$3:$U$17))</f>
        <v>nincs</v>
      </c>
      <c r="Z520" s="9"/>
      <c r="AA520" s="20"/>
      <c r="AB520" s="39"/>
      <c r="AE520" s="9"/>
      <c r="AF520" s="9"/>
    </row>
    <row r="521" spans="1:32">
      <c r="A521" s="32" t="str">
        <f>LEFT(ID)</f>
        <v>O</v>
      </c>
      <c r="B521" s="33">
        <f t="shared" si="59"/>
        <v>3</v>
      </c>
      <c r="C521" s="33">
        <f t="shared" si="60"/>
        <v>62</v>
      </c>
      <c r="D521" s="9" t="s">
        <v>542</v>
      </c>
      <c r="E521" s="9" t="s">
        <v>111</v>
      </c>
      <c r="F521" s="9" t="s">
        <v>75</v>
      </c>
      <c r="G521" s="9" t="s">
        <v>76</v>
      </c>
      <c r="H521" s="9" t="s">
        <v>71</v>
      </c>
      <c r="I521" s="9" t="s">
        <v>447</v>
      </c>
      <c r="J521" s="34">
        <v>3.03</v>
      </c>
      <c r="K521" s="35">
        <v>7.04</v>
      </c>
      <c r="L521" s="35">
        <v>3.03</v>
      </c>
      <c r="M521" s="35">
        <v>2.5</v>
      </c>
      <c r="N521" s="9" t="s">
        <v>103</v>
      </c>
      <c r="O521" s="9" t="s">
        <v>60</v>
      </c>
      <c r="P521" s="9" t="s">
        <v>105</v>
      </c>
      <c r="Q521" s="34">
        <v>3.72</v>
      </c>
      <c r="R521" s="34">
        <v>0</v>
      </c>
      <c r="S521" s="36">
        <f t="shared" si="61"/>
        <v>13.88</v>
      </c>
      <c r="T521" s="37">
        <f t="shared" si="62"/>
        <v>7.5749999999999993</v>
      </c>
      <c r="U521" s="38">
        <f t="shared" si="63"/>
        <v>0.36359999999999998</v>
      </c>
      <c r="V521" s="9" t="str" cm="1">
        <f t="array" ref="V521">_xlfn.XLOOKUP(HsgLista[[#This Row],[Helyiség kategória kód]], _KatKódok, Hasznos_e)</f>
        <v>Egyéb</v>
      </c>
      <c r="W521" s="55" t="str">
        <f t="shared" si="64"/>
        <v>100-as rúd</v>
      </c>
      <c r="X521" s="103">
        <f t="shared" si="65"/>
        <v>0.5299999999999998</v>
      </c>
      <c r="Y521" s="9" t="str" cm="1">
        <f t="array" ref="Y521">_xlfn.XLOOKUP(_xlfn.SINGLE(Burkolattípus), lábazat!$A$3:$A$17, _xlfn.XLOOKUP(_xlfn.SINGLE(Falburkolattípus), lábazat!$C$1:$U$1, lábazat!$C$3:$U$17))</f>
        <v>nincs</v>
      </c>
      <c r="Z521" s="9"/>
      <c r="AA521" s="20"/>
      <c r="AB521" s="39"/>
      <c r="AE521" s="9"/>
      <c r="AF521" s="9"/>
    </row>
    <row r="522" spans="1:32">
      <c r="A522" s="32" t="str">
        <f>LEFT(ID)</f>
        <v>O</v>
      </c>
      <c r="B522" s="33">
        <f t="shared" si="59"/>
        <v>3</v>
      </c>
      <c r="C522" s="33">
        <f t="shared" si="60"/>
        <v>63</v>
      </c>
      <c r="D522" s="9" t="s">
        <v>543</v>
      </c>
      <c r="E522" s="9" t="s">
        <v>112</v>
      </c>
      <c r="F522" s="9" t="s">
        <v>75</v>
      </c>
      <c r="G522" s="9" t="s">
        <v>76</v>
      </c>
      <c r="H522" s="9" t="s">
        <v>71</v>
      </c>
      <c r="I522" s="9" t="s">
        <v>447</v>
      </c>
      <c r="J522" s="34">
        <v>3.98</v>
      </c>
      <c r="K522" s="35">
        <v>9.69</v>
      </c>
      <c r="L522" s="35">
        <v>3.03</v>
      </c>
      <c r="M522" s="35">
        <v>2.5</v>
      </c>
      <c r="N522" s="9" t="s">
        <v>103</v>
      </c>
      <c r="O522" s="9" t="s">
        <v>60</v>
      </c>
      <c r="P522" s="9" t="s">
        <v>105</v>
      </c>
      <c r="Q522" s="34">
        <v>8.23</v>
      </c>
      <c r="R522" s="34">
        <v>0</v>
      </c>
      <c r="S522" s="36">
        <f t="shared" si="61"/>
        <v>15.994999999999997</v>
      </c>
      <c r="T522" s="37">
        <f t="shared" si="62"/>
        <v>9.9499999999999993</v>
      </c>
      <c r="U522" s="38">
        <f t="shared" si="63"/>
        <v>0.47759999999999997</v>
      </c>
      <c r="V522" s="9" t="str" cm="1">
        <f t="array" ref="V522">_xlfn.XLOOKUP(HsgLista[[#This Row],[Helyiség kategória kód]], _KatKódok, Hasznos_e)</f>
        <v>Egyéb</v>
      </c>
      <c r="W522" s="55" t="str">
        <f t="shared" si="64"/>
        <v>100-as rúd</v>
      </c>
      <c r="X522" s="103">
        <f t="shared" si="65"/>
        <v>0.5299999999999998</v>
      </c>
      <c r="Y522" s="9" t="str" cm="1">
        <f t="array" ref="Y522">_xlfn.XLOOKUP(_xlfn.SINGLE(Burkolattípus), lábazat!$A$3:$A$17, _xlfn.XLOOKUP(_xlfn.SINGLE(Falburkolattípus), lábazat!$C$1:$U$1, lábazat!$C$3:$U$17))</f>
        <v>nincs</v>
      </c>
      <c r="Z522" s="9"/>
      <c r="AA522" s="20"/>
      <c r="AB522" s="39"/>
      <c r="AE522" s="9"/>
      <c r="AF522" s="9"/>
    </row>
    <row r="523" spans="1:32">
      <c r="A523" s="32" t="str">
        <f>LEFT(ID)</f>
        <v>O</v>
      </c>
      <c r="B523" s="33">
        <f t="shared" si="59"/>
        <v>3</v>
      </c>
      <c r="C523" s="33">
        <f t="shared" si="60"/>
        <v>64</v>
      </c>
      <c r="D523" s="9" t="s">
        <v>544</v>
      </c>
      <c r="E523" s="9" t="s">
        <v>112</v>
      </c>
      <c r="F523" s="9" t="s">
        <v>75</v>
      </c>
      <c r="G523" s="9" t="s">
        <v>76</v>
      </c>
      <c r="H523" s="9" t="s">
        <v>71</v>
      </c>
      <c r="I523" s="9" t="s">
        <v>447</v>
      </c>
      <c r="J523" s="34">
        <v>0.95</v>
      </c>
      <c r="K523" s="35">
        <v>3.92</v>
      </c>
      <c r="L523" s="35">
        <v>3.03</v>
      </c>
      <c r="M523" s="35">
        <v>2.5</v>
      </c>
      <c r="N523" s="9" t="s">
        <v>103</v>
      </c>
      <c r="O523" s="9" t="s">
        <v>60</v>
      </c>
      <c r="P523" s="9" t="s">
        <v>105</v>
      </c>
      <c r="Q523" s="34">
        <v>1.59</v>
      </c>
      <c r="R523" s="34">
        <v>0</v>
      </c>
      <c r="S523" s="36">
        <f t="shared" si="61"/>
        <v>8.2100000000000009</v>
      </c>
      <c r="T523" s="37">
        <f t="shared" si="62"/>
        <v>2.375</v>
      </c>
      <c r="U523" s="38">
        <f t="shared" si="63"/>
        <v>0.11399999999999999</v>
      </c>
      <c r="V523" s="9" t="str" cm="1">
        <f t="array" ref="V523">_xlfn.XLOOKUP(HsgLista[[#This Row],[Helyiség kategória kód]], _KatKódok, Hasznos_e)</f>
        <v>Egyéb</v>
      </c>
      <c r="W523" s="55" t="str">
        <f t="shared" si="64"/>
        <v>100-as rúd</v>
      </c>
      <c r="X523" s="103">
        <f t="shared" si="65"/>
        <v>0.5299999999999998</v>
      </c>
      <c r="Y523" s="9" t="str" cm="1">
        <f t="array" ref="Y523">_xlfn.XLOOKUP(_xlfn.SINGLE(Burkolattípus), lábazat!$A$3:$A$17, _xlfn.XLOOKUP(_xlfn.SINGLE(Falburkolattípus), lábazat!$C$1:$U$1, lábazat!$C$3:$U$17))</f>
        <v>nincs</v>
      </c>
      <c r="Z523" s="9"/>
      <c r="AA523" s="20"/>
      <c r="AB523" s="39"/>
      <c r="AE523" s="9"/>
      <c r="AF523" s="9"/>
    </row>
    <row r="524" spans="1:32">
      <c r="A524" s="32" t="str">
        <f>LEFT(ID)</f>
        <v>O</v>
      </c>
      <c r="B524" s="33">
        <f t="shared" si="59"/>
        <v>3</v>
      </c>
      <c r="C524" s="33">
        <f t="shared" si="60"/>
        <v>65</v>
      </c>
      <c r="D524" s="9" t="s">
        <v>545</v>
      </c>
      <c r="E524" s="9" t="s">
        <v>112</v>
      </c>
      <c r="F524" s="9" t="s">
        <v>75</v>
      </c>
      <c r="G524" s="9" t="s">
        <v>76</v>
      </c>
      <c r="H524" s="9" t="s">
        <v>71</v>
      </c>
      <c r="I524" s="9" t="s">
        <v>447</v>
      </c>
      <c r="J524" s="34">
        <v>0.95</v>
      </c>
      <c r="K524" s="35">
        <v>3.92</v>
      </c>
      <c r="L524" s="35">
        <v>3.03</v>
      </c>
      <c r="M524" s="35">
        <v>2.5</v>
      </c>
      <c r="N524" s="9" t="s">
        <v>103</v>
      </c>
      <c r="O524" s="9" t="s">
        <v>60</v>
      </c>
      <c r="P524" s="9" t="s">
        <v>105</v>
      </c>
      <c r="Q524" s="34">
        <v>1.59</v>
      </c>
      <c r="R524" s="34">
        <v>0</v>
      </c>
      <c r="S524" s="36">
        <f t="shared" si="61"/>
        <v>8.2100000000000009</v>
      </c>
      <c r="T524" s="37">
        <f t="shared" si="62"/>
        <v>2.375</v>
      </c>
      <c r="U524" s="38">
        <f t="shared" si="63"/>
        <v>0.11399999999999999</v>
      </c>
      <c r="V524" s="9" t="str" cm="1">
        <f t="array" ref="V524">_xlfn.XLOOKUP(HsgLista[[#This Row],[Helyiség kategória kód]], _KatKódok, Hasznos_e)</f>
        <v>Egyéb</v>
      </c>
      <c r="W524" s="55" t="str">
        <f t="shared" si="64"/>
        <v>100-as rúd</v>
      </c>
      <c r="X524" s="103">
        <f t="shared" si="65"/>
        <v>0.5299999999999998</v>
      </c>
      <c r="Y524" s="9" t="str" cm="1">
        <f t="array" ref="Y524">_xlfn.XLOOKUP(_xlfn.SINGLE(Burkolattípus), lábazat!$A$3:$A$17, _xlfn.XLOOKUP(_xlfn.SINGLE(Falburkolattípus), lábazat!$C$1:$U$1, lábazat!$C$3:$U$17))</f>
        <v>nincs</v>
      </c>
      <c r="Z524" s="9"/>
      <c r="AA524" s="20"/>
      <c r="AB524" s="39"/>
      <c r="AE524" s="9"/>
      <c r="AF524" s="9"/>
    </row>
    <row r="525" spans="1:32">
      <c r="A525" s="32" t="str">
        <f>LEFT(ID)</f>
        <v>O</v>
      </c>
      <c r="B525" s="33">
        <f t="shared" si="59"/>
        <v>3</v>
      </c>
      <c r="C525" s="33">
        <f t="shared" si="60"/>
        <v>66</v>
      </c>
      <c r="D525" s="9" t="s">
        <v>546</v>
      </c>
      <c r="E525" s="9" t="s">
        <v>112</v>
      </c>
      <c r="F525" s="9" t="s">
        <v>75</v>
      </c>
      <c r="G525" s="9" t="s">
        <v>76</v>
      </c>
      <c r="H525" s="9" t="s">
        <v>71</v>
      </c>
      <c r="I525" s="9" t="s">
        <v>447</v>
      </c>
      <c r="J525" s="34">
        <v>0.95</v>
      </c>
      <c r="K525" s="35">
        <v>3.92</v>
      </c>
      <c r="L525" s="35">
        <v>3.03</v>
      </c>
      <c r="M525" s="35">
        <v>2.5</v>
      </c>
      <c r="N525" s="9" t="s">
        <v>103</v>
      </c>
      <c r="O525" s="9" t="s">
        <v>60</v>
      </c>
      <c r="P525" s="9" t="s">
        <v>105</v>
      </c>
      <c r="Q525" s="34">
        <v>1.59</v>
      </c>
      <c r="R525" s="34">
        <v>0</v>
      </c>
      <c r="S525" s="36">
        <f t="shared" si="61"/>
        <v>8.2100000000000009</v>
      </c>
      <c r="T525" s="37">
        <f t="shared" si="62"/>
        <v>2.375</v>
      </c>
      <c r="U525" s="38">
        <f t="shared" si="63"/>
        <v>0.11399999999999999</v>
      </c>
      <c r="V525" s="9" t="str" cm="1">
        <f t="array" ref="V525">_xlfn.XLOOKUP(HsgLista[[#This Row],[Helyiség kategória kód]], _KatKódok, Hasznos_e)</f>
        <v>Egyéb</v>
      </c>
      <c r="W525" s="55" t="str">
        <f t="shared" si="64"/>
        <v>100-as rúd</v>
      </c>
      <c r="X525" s="103">
        <f t="shared" si="65"/>
        <v>0.5299999999999998</v>
      </c>
      <c r="Y525" s="9" t="str" cm="1">
        <f t="array" ref="Y525">_xlfn.XLOOKUP(_xlfn.SINGLE(Burkolattípus), lábazat!$A$3:$A$17, _xlfn.XLOOKUP(_xlfn.SINGLE(Falburkolattípus), lábazat!$C$1:$U$1, lábazat!$C$3:$U$17))</f>
        <v>nincs</v>
      </c>
      <c r="Z525" s="9"/>
      <c r="AA525" s="20"/>
      <c r="AB525" s="39"/>
      <c r="AE525" s="9"/>
      <c r="AF525" s="9"/>
    </row>
    <row r="526" spans="1:32">
      <c r="A526" s="32" t="str">
        <f>LEFT(ID)</f>
        <v>O</v>
      </c>
      <c r="B526" s="33">
        <f t="shared" si="59"/>
        <v>3</v>
      </c>
      <c r="C526" s="33">
        <f t="shared" si="60"/>
        <v>67</v>
      </c>
      <c r="D526" s="9" t="s">
        <v>547</v>
      </c>
      <c r="E526" s="9" t="s">
        <v>112</v>
      </c>
      <c r="F526" s="9" t="s">
        <v>75</v>
      </c>
      <c r="G526" s="9" t="s">
        <v>76</v>
      </c>
      <c r="H526" s="9" t="s">
        <v>71</v>
      </c>
      <c r="I526" s="9" t="s">
        <v>447</v>
      </c>
      <c r="J526" s="34">
        <v>1</v>
      </c>
      <c r="K526" s="35">
        <v>4.03</v>
      </c>
      <c r="L526" s="35">
        <v>3.03</v>
      </c>
      <c r="M526" s="35">
        <v>2.5</v>
      </c>
      <c r="N526" s="9" t="s">
        <v>103</v>
      </c>
      <c r="O526" s="9" t="s">
        <v>60</v>
      </c>
      <c r="P526" s="9" t="s">
        <v>105</v>
      </c>
      <c r="Q526" s="34">
        <v>1.59</v>
      </c>
      <c r="R526" s="34">
        <v>0</v>
      </c>
      <c r="S526" s="36">
        <f t="shared" si="61"/>
        <v>8.4850000000000012</v>
      </c>
      <c r="T526" s="37">
        <f t="shared" si="62"/>
        <v>2.5</v>
      </c>
      <c r="U526" s="38">
        <f t="shared" si="63"/>
        <v>0.12</v>
      </c>
      <c r="V526" s="9" t="str" cm="1">
        <f t="array" ref="V526">_xlfn.XLOOKUP(HsgLista[[#This Row],[Helyiség kategória kód]], _KatKódok, Hasznos_e)</f>
        <v>Egyéb</v>
      </c>
      <c r="W526" s="55" t="str">
        <f t="shared" si="64"/>
        <v>100-as rúd</v>
      </c>
      <c r="X526" s="103">
        <f t="shared" si="65"/>
        <v>0.5299999999999998</v>
      </c>
      <c r="Y526" s="9" t="str" cm="1">
        <f t="array" ref="Y526">_xlfn.XLOOKUP(_xlfn.SINGLE(Burkolattípus), lábazat!$A$3:$A$17, _xlfn.XLOOKUP(_xlfn.SINGLE(Falburkolattípus), lábazat!$C$1:$U$1, lábazat!$C$3:$U$17))</f>
        <v>nincs</v>
      </c>
      <c r="Z526" s="9"/>
      <c r="AA526" s="20"/>
      <c r="AB526" s="39"/>
      <c r="AE526" s="9"/>
      <c r="AF526" s="9"/>
    </row>
    <row r="527" spans="1:32">
      <c r="A527" s="32" t="str">
        <f>LEFT(ID)</f>
        <v>O</v>
      </c>
      <c r="B527" s="33">
        <f t="shared" si="59"/>
        <v>3</v>
      </c>
      <c r="C527" s="33">
        <f t="shared" si="60"/>
        <v>82</v>
      </c>
      <c r="D527" s="9" t="s">
        <v>548</v>
      </c>
      <c r="E527" s="9" t="s">
        <v>81</v>
      </c>
      <c r="F527" s="9" t="s">
        <v>75</v>
      </c>
      <c r="G527" s="9" t="s">
        <v>76</v>
      </c>
      <c r="H527" s="9" t="s">
        <v>67</v>
      </c>
      <c r="I527" s="9" t="s">
        <v>447</v>
      </c>
      <c r="J527" s="34">
        <v>105.27</v>
      </c>
      <c r="K527" s="35">
        <v>71.2</v>
      </c>
      <c r="L527" s="35">
        <v>3.03</v>
      </c>
      <c r="M527" s="35">
        <v>2.5</v>
      </c>
      <c r="N527" s="9" t="s">
        <v>499</v>
      </c>
      <c r="O527" s="9" t="s">
        <v>78</v>
      </c>
      <c r="P527" s="9" t="s">
        <v>84</v>
      </c>
      <c r="Q527" s="34">
        <v>11.75</v>
      </c>
      <c r="R527" s="34">
        <v>37.130000000000003</v>
      </c>
      <c r="S527" s="36">
        <f t="shared" si="61"/>
        <v>129.12</v>
      </c>
      <c r="T527" s="37">
        <f t="shared" si="62"/>
        <v>263.17500000000001</v>
      </c>
      <c r="U527" s="38">
        <f t="shared" si="63"/>
        <v>12.632400000000001</v>
      </c>
      <c r="V527" s="9" t="str" cm="1">
        <f t="array" ref="V527">_xlfn.XLOOKUP(HsgLista[[#This Row],[Helyiség kategória kód]], _KatKódok, Hasznos_e)</f>
        <v>Egyéb</v>
      </c>
      <c r="W527" s="55" t="str">
        <f t="shared" si="64"/>
        <v>100-as rúd</v>
      </c>
      <c r="X527" s="103">
        <f t="shared" si="65"/>
        <v>0.5299999999999998</v>
      </c>
      <c r="Y527" s="9" t="e" cm="1">
        <f t="array" ref="Y527">_xlfn.XLOOKUP(_xlfn.SINGLE(Burkolattípus), lábazat!$A$3:$A$17, _xlfn.XLOOKUP(_xlfn.SINGLE(Falburkolattípus), lábazat!$C$1:$U$1, lábazat!$C$3:$U$17))</f>
        <v>#N/A</v>
      </c>
      <c r="Z527" s="9"/>
      <c r="AA527" s="20"/>
      <c r="AB527" s="39"/>
      <c r="AE527" s="9"/>
      <c r="AF527" s="9"/>
    </row>
    <row r="528" spans="1:32">
      <c r="A528" s="32" t="str">
        <f>LEFT(ID)</f>
        <v>O</v>
      </c>
      <c r="B528" s="33">
        <f t="shared" si="59"/>
        <v>4</v>
      </c>
      <c r="C528" s="33">
        <f t="shared" si="60"/>
        <v>3</v>
      </c>
      <c r="D528" s="9" t="s">
        <v>549</v>
      </c>
      <c r="E528" s="9" t="s">
        <v>81</v>
      </c>
      <c r="F528" s="9" t="s">
        <v>75</v>
      </c>
      <c r="G528" s="9" t="s">
        <v>76</v>
      </c>
      <c r="H528" s="9" t="s">
        <v>67</v>
      </c>
      <c r="I528" s="9" t="s">
        <v>447</v>
      </c>
      <c r="J528" s="34">
        <v>55.62</v>
      </c>
      <c r="K528" s="35">
        <v>55.46</v>
      </c>
      <c r="L528" s="35">
        <v>3.01</v>
      </c>
      <c r="M528" s="35">
        <v>2.5</v>
      </c>
      <c r="N528" s="9" t="s">
        <v>50</v>
      </c>
      <c r="O528" s="9" t="s">
        <v>78</v>
      </c>
      <c r="P528" s="9" t="s">
        <v>195</v>
      </c>
      <c r="Q528" s="34">
        <v>25.08</v>
      </c>
      <c r="R528" s="34">
        <v>0</v>
      </c>
      <c r="S528" s="36">
        <f t="shared" si="61"/>
        <v>113.57000000000001</v>
      </c>
      <c r="T528" s="37">
        <f t="shared" si="62"/>
        <v>139.04999999999998</v>
      </c>
      <c r="U528" s="38">
        <f t="shared" si="63"/>
        <v>6.6743999999999994</v>
      </c>
      <c r="V528" s="9" t="str" cm="1">
        <f t="array" ref="V528">_xlfn.XLOOKUP(HsgLista[[#This Row],[Helyiség kategória kód]], _KatKódok, Hasznos_e)</f>
        <v>Egyéb</v>
      </c>
      <c r="W528" s="55" t="str">
        <f t="shared" si="64"/>
        <v>100-as rúd</v>
      </c>
      <c r="X528" s="103">
        <f t="shared" si="65"/>
        <v>0.50999999999999979</v>
      </c>
      <c r="Y528" s="9" t="str" cm="1">
        <f t="array" ref="Y528">_xlfn.XLOOKUP(_xlfn.SINGLE(Burkolattípus), lábazat!$A$3:$A$17, _xlfn.XLOOKUP(_xlfn.SINGLE(Falburkolattípus), lábazat!$C$1:$U$1, lábazat!$C$3:$U$17))</f>
        <v>nincs</v>
      </c>
      <c r="Z528" s="9"/>
      <c r="AA528" s="20"/>
      <c r="AB528" s="39"/>
      <c r="AE528" s="9"/>
      <c r="AF528" s="9"/>
    </row>
    <row r="529" spans="1:32">
      <c r="A529" s="32" t="str">
        <f>LEFT(ID)</f>
        <v>O</v>
      </c>
      <c r="B529" s="33">
        <f t="shared" si="59"/>
        <v>4</v>
      </c>
      <c r="C529" s="33">
        <f t="shared" si="60"/>
        <v>4</v>
      </c>
      <c r="D529" s="9" t="s">
        <v>550</v>
      </c>
      <c r="E529" s="9" t="s">
        <v>81</v>
      </c>
      <c r="F529" s="9" t="s">
        <v>75</v>
      </c>
      <c r="G529" s="9" t="s">
        <v>76</v>
      </c>
      <c r="H529" s="9" t="s">
        <v>67</v>
      </c>
      <c r="I529" s="9" t="s">
        <v>447</v>
      </c>
      <c r="J529" s="34">
        <v>105.67</v>
      </c>
      <c r="K529" s="35">
        <v>85.91</v>
      </c>
      <c r="L529" s="35">
        <v>3.01</v>
      </c>
      <c r="M529" s="35">
        <v>2.5</v>
      </c>
      <c r="N529" s="9" t="s">
        <v>50</v>
      </c>
      <c r="O529" s="9" t="s">
        <v>78</v>
      </c>
      <c r="P529" s="9" t="s">
        <v>84</v>
      </c>
      <c r="Q529" s="34">
        <v>12.18</v>
      </c>
      <c r="R529" s="34">
        <v>10.66</v>
      </c>
      <c r="S529" s="36">
        <f t="shared" si="61"/>
        <v>191.93499999999997</v>
      </c>
      <c r="T529" s="37">
        <f t="shared" si="62"/>
        <v>264.17500000000001</v>
      </c>
      <c r="U529" s="38">
        <f t="shared" si="63"/>
        <v>12.680399999999999</v>
      </c>
      <c r="V529" s="9" t="str" cm="1">
        <f t="array" ref="V529">_xlfn.XLOOKUP(HsgLista[[#This Row],[Helyiség kategória kód]], _KatKódok, Hasznos_e)</f>
        <v>Egyéb</v>
      </c>
      <c r="W529" s="55" t="str">
        <f t="shared" si="64"/>
        <v>100-as rúd</v>
      </c>
      <c r="X529" s="103">
        <f t="shared" si="65"/>
        <v>0.50999999999999979</v>
      </c>
      <c r="Y529" s="9" t="e" cm="1">
        <f t="array" ref="Y529">_xlfn.XLOOKUP(_xlfn.SINGLE(Burkolattípus), lábazat!$A$3:$A$17, _xlfn.XLOOKUP(_xlfn.SINGLE(Falburkolattípus), lábazat!$C$1:$U$1, lábazat!$C$3:$U$17))</f>
        <v>#N/A</v>
      </c>
      <c r="Z529" s="9"/>
      <c r="AA529" s="20"/>
      <c r="AB529" s="39"/>
      <c r="AE529" s="9"/>
      <c r="AF529" s="9"/>
    </row>
    <row r="530" spans="1:32">
      <c r="A530" s="32" t="str">
        <f>LEFT(ID)</f>
        <v>O</v>
      </c>
      <c r="B530" s="33">
        <f t="shared" si="59"/>
        <v>4</v>
      </c>
      <c r="C530" s="33">
        <f t="shared" si="60"/>
        <v>5</v>
      </c>
      <c r="D530" s="9" t="s">
        <v>551</v>
      </c>
      <c r="E530" s="9" t="s">
        <v>81</v>
      </c>
      <c r="F530" s="9" t="s">
        <v>75</v>
      </c>
      <c r="G530" s="9" t="s">
        <v>76</v>
      </c>
      <c r="H530" s="9" t="s">
        <v>67</v>
      </c>
      <c r="I530" s="9" t="s">
        <v>447</v>
      </c>
      <c r="J530" s="34">
        <v>86.23</v>
      </c>
      <c r="K530" s="35">
        <v>47.98</v>
      </c>
      <c r="L530" s="35">
        <v>3.01</v>
      </c>
      <c r="M530" s="35">
        <v>2.5</v>
      </c>
      <c r="N530" s="9" t="s">
        <v>77</v>
      </c>
      <c r="O530" s="9" t="s">
        <v>78</v>
      </c>
      <c r="P530" s="9" t="s">
        <v>195</v>
      </c>
      <c r="Q530" s="34">
        <v>24.27</v>
      </c>
      <c r="R530" s="34">
        <v>5.05</v>
      </c>
      <c r="S530" s="36">
        <f t="shared" si="61"/>
        <v>90.63</v>
      </c>
      <c r="T530" s="37">
        <f t="shared" si="62"/>
        <v>215.57500000000002</v>
      </c>
      <c r="U530" s="38">
        <f t="shared" si="63"/>
        <v>10.3476</v>
      </c>
      <c r="V530" s="9" t="str" cm="1">
        <f t="array" ref="V530">_xlfn.XLOOKUP(HsgLista[[#This Row],[Helyiség kategória kód]], _KatKódok, Hasznos_e)</f>
        <v>Egyéb</v>
      </c>
      <c r="W530" s="55" t="str">
        <f t="shared" si="64"/>
        <v>100-as rúd</v>
      </c>
      <c r="X530" s="103">
        <f t="shared" si="65"/>
        <v>0.50999999999999979</v>
      </c>
      <c r="Y530" s="9" t="str" cm="1">
        <f t="array" ref="Y530">_xlfn.XLOOKUP(_xlfn.SINGLE(Burkolattípus), lábazat!$A$3:$A$17, _xlfn.XLOOKUP(_xlfn.SINGLE(Falburkolattípus), lábazat!$C$1:$U$1, lábazat!$C$3:$U$17))</f>
        <v>nincs</v>
      </c>
      <c r="Z530" s="9"/>
      <c r="AA530" s="20"/>
      <c r="AB530" s="39"/>
      <c r="AE530" s="9"/>
      <c r="AF530" s="9"/>
    </row>
    <row r="531" spans="1:32">
      <c r="A531" s="32" t="str">
        <f>LEFT(ID)</f>
        <v>O</v>
      </c>
      <c r="B531" s="33">
        <f t="shared" si="59"/>
        <v>4</v>
      </c>
      <c r="C531" s="33">
        <f t="shared" si="60"/>
        <v>8</v>
      </c>
      <c r="D531" s="9" t="s">
        <v>552</v>
      </c>
      <c r="E531" s="9" t="s">
        <v>81</v>
      </c>
      <c r="F531" s="9" t="s">
        <v>75</v>
      </c>
      <c r="G531" s="9" t="s">
        <v>76</v>
      </c>
      <c r="H531" s="9" t="s">
        <v>67</v>
      </c>
      <c r="I531" s="9" t="s">
        <v>447</v>
      </c>
      <c r="J531" s="34">
        <v>121.55</v>
      </c>
      <c r="K531" s="35">
        <v>100.23</v>
      </c>
      <c r="L531" s="35">
        <v>3.01</v>
      </c>
      <c r="M531" s="35">
        <v>2.5</v>
      </c>
      <c r="N531" s="9" t="s">
        <v>50</v>
      </c>
      <c r="O531" s="9" t="s">
        <v>141</v>
      </c>
      <c r="P531" s="9" t="s">
        <v>195</v>
      </c>
      <c r="Q531" s="34">
        <v>39.340000000000003</v>
      </c>
      <c r="R531" s="34">
        <v>0</v>
      </c>
      <c r="S531" s="36">
        <f t="shared" si="61"/>
        <v>211.23500000000001</v>
      </c>
      <c r="T531" s="37">
        <f t="shared" si="62"/>
        <v>303.875</v>
      </c>
      <c r="U531" s="38">
        <f t="shared" si="63"/>
        <v>14.585999999999999</v>
      </c>
      <c r="V531" s="9" t="str" cm="1">
        <f t="array" ref="V531">_xlfn.XLOOKUP(HsgLista[[#This Row],[Helyiség kategória kód]], _KatKódok, Hasznos_e)</f>
        <v>Egyéb</v>
      </c>
      <c r="W531" s="55" t="str">
        <f t="shared" si="64"/>
        <v>100-as rúd</v>
      </c>
      <c r="X531" s="103">
        <f t="shared" si="65"/>
        <v>0.50999999999999979</v>
      </c>
      <c r="Y531" s="9" t="str" cm="1">
        <f t="array" ref="Y531">_xlfn.XLOOKUP(_xlfn.SINGLE(Burkolattípus), lábazat!$A$3:$A$17, _xlfn.XLOOKUP(_xlfn.SINGLE(Falburkolattípus), lábazat!$C$1:$U$1, lábazat!$C$3:$U$17))</f>
        <v>nincs</v>
      </c>
      <c r="Z531" s="9"/>
      <c r="AA531" s="20"/>
      <c r="AB531" s="39"/>
      <c r="AE531" s="9"/>
      <c r="AF531" s="9"/>
    </row>
    <row r="532" spans="1:32">
      <c r="A532" s="32" t="str">
        <f>LEFT(ID)</f>
        <v>O</v>
      </c>
      <c r="B532" s="33">
        <f t="shared" si="59"/>
        <v>4</v>
      </c>
      <c r="C532" s="33">
        <f t="shared" si="60"/>
        <v>45</v>
      </c>
      <c r="D532" s="9" t="s">
        <v>553</v>
      </c>
      <c r="E532" s="9" t="s">
        <v>70</v>
      </c>
      <c r="F532" s="9" t="s">
        <v>75</v>
      </c>
      <c r="G532" s="9" t="s">
        <v>76</v>
      </c>
      <c r="H532" s="9" t="s">
        <v>71</v>
      </c>
      <c r="I532" s="9" t="s">
        <v>447</v>
      </c>
      <c r="J532" s="34">
        <v>8.76</v>
      </c>
      <c r="K532" s="35">
        <v>11.94</v>
      </c>
      <c r="L532" s="35">
        <v>3.01</v>
      </c>
      <c r="M532" s="35">
        <v>2.5</v>
      </c>
      <c r="N532" s="9" t="s">
        <v>50</v>
      </c>
      <c r="O532" s="9" t="s">
        <v>60</v>
      </c>
      <c r="P532" s="9" t="s">
        <v>72</v>
      </c>
      <c r="Q532" s="34">
        <v>1.86</v>
      </c>
      <c r="R532" s="34">
        <v>0</v>
      </c>
      <c r="S532" s="36">
        <f t="shared" si="61"/>
        <v>27.99</v>
      </c>
      <c r="T532" s="37">
        <f t="shared" si="62"/>
        <v>21.9</v>
      </c>
      <c r="U532" s="38">
        <f t="shared" si="63"/>
        <v>1.0512000000000001</v>
      </c>
      <c r="V532" s="9" t="str" cm="1">
        <f t="array" ref="V532">_xlfn.XLOOKUP(HsgLista[[#This Row],[Helyiség kategória kód]], _KatKódok, Hasznos_e)</f>
        <v>Egyéb</v>
      </c>
      <c r="W532" s="55" t="str">
        <f t="shared" si="64"/>
        <v>100-as rúd</v>
      </c>
      <c r="X532" s="103">
        <f t="shared" si="65"/>
        <v>0.50999999999999979</v>
      </c>
      <c r="Y532" s="9" t="e" cm="1">
        <f t="array" ref="Y532">_xlfn.XLOOKUP(_xlfn.SINGLE(Burkolattípus), lábazat!$A$3:$A$17, _xlfn.XLOOKUP(_xlfn.SINGLE(Falburkolattípus), lábazat!$C$1:$U$1, lábazat!$C$3:$U$17))</f>
        <v>#N/A</v>
      </c>
      <c r="Z532" s="9"/>
      <c r="AA532" s="20"/>
      <c r="AB532" s="39"/>
      <c r="AE532" s="9"/>
      <c r="AF532" s="9"/>
    </row>
    <row r="533" spans="1:32">
      <c r="A533" s="32" t="str">
        <f>LEFT(ID)</f>
        <v>O</v>
      </c>
      <c r="B533" s="33">
        <f t="shared" si="59"/>
        <v>4</v>
      </c>
      <c r="C533" s="33">
        <f t="shared" si="60"/>
        <v>46</v>
      </c>
      <c r="D533" s="9" t="s">
        <v>554</v>
      </c>
      <c r="E533" s="9" t="s">
        <v>70</v>
      </c>
      <c r="F533" s="9" t="s">
        <v>75</v>
      </c>
      <c r="G533" s="9" t="s">
        <v>76</v>
      </c>
      <c r="H533" s="9" t="s">
        <v>71</v>
      </c>
      <c r="I533" s="9" t="s">
        <v>447</v>
      </c>
      <c r="J533" s="34">
        <v>8.7799999999999994</v>
      </c>
      <c r="K533" s="35">
        <v>11.95</v>
      </c>
      <c r="L533" s="35">
        <v>3.01</v>
      </c>
      <c r="M533" s="35">
        <v>2.5</v>
      </c>
      <c r="N533" s="9" t="s">
        <v>50</v>
      </c>
      <c r="O533" s="9" t="s">
        <v>60</v>
      </c>
      <c r="P533" s="9" t="s">
        <v>72</v>
      </c>
      <c r="Q533" s="34">
        <v>1.86</v>
      </c>
      <c r="R533" s="34">
        <v>0</v>
      </c>
      <c r="S533" s="36">
        <f t="shared" si="61"/>
        <v>28.015000000000001</v>
      </c>
      <c r="T533" s="37">
        <f t="shared" si="62"/>
        <v>21.95</v>
      </c>
      <c r="U533" s="38">
        <f t="shared" si="63"/>
        <v>1.0535999999999999</v>
      </c>
      <c r="V533" s="9" t="str" cm="1">
        <f t="array" ref="V533">_xlfn.XLOOKUP(HsgLista[[#This Row],[Helyiség kategória kód]], _KatKódok, Hasznos_e)</f>
        <v>Egyéb</v>
      </c>
      <c r="W533" s="55" t="str">
        <f t="shared" si="64"/>
        <v>100-as rúd</v>
      </c>
      <c r="X533" s="103">
        <f t="shared" si="65"/>
        <v>0.50999999999999979</v>
      </c>
      <c r="Y533" s="9" t="e" cm="1">
        <f t="array" ref="Y533">_xlfn.XLOOKUP(_xlfn.SINGLE(Burkolattípus), lábazat!$A$3:$A$17, _xlfn.XLOOKUP(_xlfn.SINGLE(Falburkolattípus), lábazat!$C$1:$U$1, lábazat!$C$3:$U$17))</f>
        <v>#N/A</v>
      </c>
      <c r="Z533" s="9"/>
      <c r="AA533" s="20"/>
      <c r="AB533" s="39"/>
      <c r="AE533" s="9"/>
      <c r="AF533" s="9"/>
    </row>
    <row r="534" spans="1:32">
      <c r="A534" s="32" t="str">
        <f>LEFT(ID)</f>
        <v>O</v>
      </c>
      <c r="B534" s="33">
        <f t="shared" si="59"/>
        <v>4</v>
      </c>
      <c r="C534" s="33">
        <f t="shared" si="60"/>
        <v>47</v>
      </c>
      <c r="D534" s="9" t="s">
        <v>555</v>
      </c>
      <c r="E534" s="9" t="s">
        <v>102</v>
      </c>
      <c r="F534" s="9" t="s">
        <v>75</v>
      </c>
      <c r="G534" s="9" t="s">
        <v>76</v>
      </c>
      <c r="H534" s="9" t="s">
        <v>71</v>
      </c>
      <c r="I534" s="9" t="s">
        <v>447</v>
      </c>
      <c r="J534" s="34">
        <v>3.39</v>
      </c>
      <c r="K534" s="35">
        <v>7.63</v>
      </c>
      <c r="L534" s="35">
        <v>3.01</v>
      </c>
      <c r="M534" s="35">
        <v>2.5</v>
      </c>
      <c r="N534" s="9" t="s">
        <v>103</v>
      </c>
      <c r="O534" s="9" t="s">
        <v>60</v>
      </c>
      <c r="P534" s="9" t="s">
        <v>228</v>
      </c>
      <c r="Q534" s="34">
        <v>3.72</v>
      </c>
      <c r="R534" s="34">
        <v>0</v>
      </c>
      <c r="S534" s="36">
        <f t="shared" si="61"/>
        <v>15.354999999999999</v>
      </c>
      <c r="T534" s="37">
        <f t="shared" si="62"/>
        <v>8.4749999999999996</v>
      </c>
      <c r="U534" s="38">
        <f t="shared" si="63"/>
        <v>0.40679999999999999</v>
      </c>
      <c r="V534" s="9" t="str" cm="1">
        <f t="array" ref="V534">_xlfn.XLOOKUP(HsgLista[[#This Row],[Helyiség kategória kód]], _KatKódok, Hasznos_e)</f>
        <v>Egyéb</v>
      </c>
      <c r="W534" s="55" t="str">
        <f t="shared" si="64"/>
        <v>100-as rúd</v>
      </c>
      <c r="X534" s="103">
        <f t="shared" si="65"/>
        <v>0.50999999999999979</v>
      </c>
      <c r="Y534" s="9" t="str" cm="1">
        <f t="array" ref="Y534">_xlfn.XLOOKUP(_xlfn.SINGLE(Burkolattípus), lábazat!$A$3:$A$17, _xlfn.XLOOKUP(_xlfn.SINGLE(Falburkolattípus), lábazat!$C$1:$U$1, lábazat!$C$3:$U$17))</f>
        <v>nincs</v>
      </c>
      <c r="Z534" s="9"/>
      <c r="AA534" s="20"/>
      <c r="AB534" s="39"/>
      <c r="AE534" s="9"/>
      <c r="AF534" s="9"/>
    </row>
    <row r="535" spans="1:32">
      <c r="A535" s="32" t="str">
        <f>LEFT(ID)</f>
        <v>O</v>
      </c>
      <c r="B535" s="33">
        <f t="shared" si="59"/>
        <v>4</v>
      </c>
      <c r="C535" s="33">
        <f t="shared" si="60"/>
        <v>48</v>
      </c>
      <c r="D535" s="9" t="s">
        <v>556</v>
      </c>
      <c r="E535" s="9" t="s">
        <v>109</v>
      </c>
      <c r="F535" s="9" t="s">
        <v>75</v>
      </c>
      <c r="G535" s="9" t="s">
        <v>76</v>
      </c>
      <c r="H535" s="9" t="s">
        <v>71</v>
      </c>
      <c r="I535" s="9" t="s">
        <v>447</v>
      </c>
      <c r="J535" s="34">
        <v>3.3</v>
      </c>
      <c r="K535" s="35">
        <v>8.5</v>
      </c>
      <c r="L535" s="35">
        <v>3.01</v>
      </c>
      <c r="M535" s="35">
        <v>2.5</v>
      </c>
      <c r="N535" s="9" t="s">
        <v>103</v>
      </c>
      <c r="O535" s="9" t="s">
        <v>60</v>
      </c>
      <c r="P535" s="9" t="s">
        <v>228</v>
      </c>
      <c r="Q535" s="34">
        <v>3.45</v>
      </c>
      <c r="R535" s="34">
        <v>0</v>
      </c>
      <c r="S535" s="36">
        <f t="shared" si="61"/>
        <v>17.8</v>
      </c>
      <c r="T535" s="37">
        <f t="shared" si="62"/>
        <v>8.25</v>
      </c>
      <c r="U535" s="38">
        <f t="shared" si="63"/>
        <v>0.39599999999999996</v>
      </c>
      <c r="V535" s="9" t="str" cm="1">
        <f t="array" ref="V535">_xlfn.XLOOKUP(HsgLista[[#This Row],[Helyiség kategória kód]], _KatKódok, Hasznos_e)</f>
        <v>Egyéb</v>
      </c>
      <c r="W535" s="55" t="str">
        <f t="shared" si="64"/>
        <v>100-as rúd</v>
      </c>
      <c r="X535" s="103">
        <f t="shared" si="65"/>
        <v>0.50999999999999979</v>
      </c>
      <c r="Y535" s="9" t="str" cm="1">
        <f t="array" ref="Y535">_xlfn.XLOOKUP(_xlfn.SINGLE(Burkolattípus), lábazat!$A$3:$A$17, _xlfn.XLOOKUP(_xlfn.SINGLE(Falburkolattípus), lábazat!$C$1:$U$1, lábazat!$C$3:$U$17))</f>
        <v>nincs</v>
      </c>
      <c r="Z535" s="9"/>
      <c r="AA535" s="20"/>
      <c r="AB535" s="39"/>
      <c r="AE535" s="9"/>
      <c r="AF535" s="9"/>
    </row>
    <row r="536" spans="1:32">
      <c r="A536" s="32" t="str">
        <f>LEFT(ID)</f>
        <v>O</v>
      </c>
      <c r="B536" s="33">
        <f t="shared" si="59"/>
        <v>4</v>
      </c>
      <c r="C536" s="33">
        <f t="shared" si="60"/>
        <v>49</v>
      </c>
      <c r="D536" s="9" t="s">
        <v>557</v>
      </c>
      <c r="E536" s="9" t="s">
        <v>109</v>
      </c>
      <c r="F536" s="9" t="s">
        <v>75</v>
      </c>
      <c r="G536" s="9" t="s">
        <v>76</v>
      </c>
      <c r="H536" s="9" t="s">
        <v>71</v>
      </c>
      <c r="I536" s="9" t="s">
        <v>447</v>
      </c>
      <c r="J536" s="34">
        <v>0.94</v>
      </c>
      <c r="K536" s="35">
        <v>3.9</v>
      </c>
      <c r="L536" s="35">
        <v>3.01</v>
      </c>
      <c r="M536" s="35">
        <v>2.5</v>
      </c>
      <c r="N536" s="9" t="s">
        <v>103</v>
      </c>
      <c r="O536" s="9" t="s">
        <v>60</v>
      </c>
      <c r="P536" s="9" t="s">
        <v>228</v>
      </c>
      <c r="Q536" s="34">
        <v>1.59</v>
      </c>
      <c r="R536" s="34">
        <v>0</v>
      </c>
      <c r="S536" s="36">
        <f t="shared" si="61"/>
        <v>8.16</v>
      </c>
      <c r="T536" s="37">
        <f t="shared" si="62"/>
        <v>2.3499999999999996</v>
      </c>
      <c r="U536" s="38">
        <f t="shared" si="63"/>
        <v>0.1128</v>
      </c>
      <c r="V536" s="9" t="str" cm="1">
        <f t="array" ref="V536">_xlfn.XLOOKUP(HsgLista[[#This Row],[Helyiség kategória kód]], _KatKódok, Hasznos_e)</f>
        <v>Egyéb</v>
      </c>
      <c r="W536" s="55" t="str">
        <f t="shared" si="64"/>
        <v>100-as rúd</v>
      </c>
      <c r="X536" s="103">
        <f t="shared" si="65"/>
        <v>0.50999999999999979</v>
      </c>
      <c r="Y536" s="9" t="str" cm="1">
        <f t="array" ref="Y536">_xlfn.XLOOKUP(_xlfn.SINGLE(Burkolattípus), lábazat!$A$3:$A$17, _xlfn.XLOOKUP(_xlfn.SINGLE(Falburkolattípus), lábazat!$C$1:$U$1, lábazat!$C$3:$U$17))</f>
        <v>nincs</v>
      </c>
      <c r="Z536" s="9"/>
      <c r="AA536" s="20"/>
      <c r="AB536" s="39"/>
      <c r="AE536" s="9"/>
      <c r="AF536" s="9"/>
    </row>
    <row r="537" spans="1:32">
      <c r="A537" s="32" t="str">
        <f>LEFT(ID)</f>
        <v>O</v>
      </c>
      <c r="B537" s="33">
        <f t="shared" si="59"/>
        <v>4</v>
      </c>
      <c r="C537" s="33">
        <f t="shared" si="60"/>
        <v>50</v>
      </c>
      <c r="D537" s="9" t="s">
        <v>558</v>
      </c>
      <c r="E537" s="9" t="s">
        <v>111</v>
      </c>
      <c r="F537" s="9" t="s">
        <v>75</v>
      </c>
      <c r="G537" s="9" t="s">
        <v>76</v>
      </c>
      <c r="H537" s="9" t="s">
        <v>71</v>
      </c>
      <c r="I537" s="9" t="s">
        <v>447</v>
      </c>
      <c r="J537" s="34">
        <v>2.84</v>
      </c>
      <c r="K537" s="35">
        <v>6.84</v>
      </c>
      <c r="L537" s="35">
        <v>3.01</v>
      </c>
      <c r="M537" s="35">
        <v>2.5</v>
      </c>
      <c r="N537" s="9" t="s">
        <v>103</v>
      </c>
      <c r="O537" s="9" t="s">
        <v>60</v>
      </c>
      <c r="P537" s="9" t="s">
        <v>228</v>
      </c>
      <c r="Q537" s="34">
        <v>3.72</v>
      </c>
      <c r="R537" s="34">
        <v>0</v>
      </c>
      <c r="S537" s="36">
        <f t="shared" si="61"/>
        <v>13.38</v>
      </c>
      <c r="T537" s="37">
        <f t="shared" si="62"/>
        <v>7.1</v>
      </c>
      <c r="U537" s="38">
        <f t="shared" si="63"/>
        <v>0.34079999999999999</v>
      </c>
      <c r="V537" s="9" t="str" cm="1">
        <f t="array" ref="V537">_xlfn.XLOOKUP(HsgLista[[#This Row],[Helyiség kategória kód]], _KatKódok, Hasznos_e)</f>
        <v>Egyéb</v>
      </c>
      <c r="W537" s="55" t="str">
        <f t="shared" si="64"/>
        <v>100-as rúd</v>
      </c>
      <c r="X537" s="103">
        <f t="shared" si="65"/>
        <v>0.50999999999999979</v>
      </c>
      <c r="Y537" s="9" t="str" cm="1">
        <f t="array" ref="Y537">_xlfn.XLOOKUP(_xlfn.SINGLE(Burkolattípus), lábazat!$A$3:$A$17, _xlfn.XLOOKUP(_xlfn.SINGLE(Falburkolattípus), lábazat!$C$1:$U$1, lábazat!$C$3:$U$17))</f>
        <v>nincs</v>
      </c>
      <c r="Z537" s="9"/>
      <c r="AA537" s="20"/>
      <c r="AB537" s="39"/>
      <c r="AE537" s="9"/>
      <c r="AF537" s="9"/>
    </row>
    <row r="538" spans="1:32">
      <c r="A538" s="32" t="str">
        <f>LEFT(ID)</f>
        <v>O</v>
      </c>
      <c r="B538" s="33">
        <f t="shared" si="59"/>
        <v>4</v>
      </c>
      <c r="C538" s="33">
        <f t="shared" si="60"/>
        <v>51</v>
      </c>
      <c r="D538" s="9" t="s">
        <v>559</v>
      </c>
      <c r="E538" s="9" t="s">
        <v>112</v>
      </c>
      <c r="F538" s="9" t="s">
        <v>75</v>
      </c>
      <c r="G538" s="9" t="s">
        <v>76</v>
      </c>
      <c r="H538" s="9" t="s">
        <v>71</v>
      </c>
      <c r="I538" s="9" t="s">
        <v>447</v>
      </c>
      <c r="J538" s="34">
        <v>3.7</v>
      </c>
      <c r="K538" s="35">
        <v>7.7</v>
      </c>
      <c r="L538" s="35">
        <v>3.01</v>
      </c>
      <c r="M538" s="35">
        <v>2.5</v>
      </c>
      <c r="N538" s="9" t="s">
        <v>103</v>
      </c>
      <c r="O538" s="9" t="s">
        <v>60</v>
      </c>
      <c r="P538" s="9" t="s">
        <v>228</v>
      </c>
      <c r="Q538" s="34">
        <v>5.05</v>
      </c>
      <c r="R538" s="34">
        <v>0</v>
      </c>
      <c r="S538" s="36">
        <f t="shared" si="61"/>
        <v>14.2</v>
      </c>
      <c r="T538" s="37">
        <f t="shared" si="62"/>
        <v>9.25</v>
      </c>
      <c r="U538" s="38">
        <f t="shared" si="63"/>
        <v>0.44400000000000006</v>
      </c>
      <c r="V538" s="9" t="str" cm="1">
        <f t="array" ref="V538">_xlfn.XLOOKUP(HsgLista[[#This Row],[Helyiség kategória kód]], _KatKódok, Hasznos_e)</f>
        <v>Egyéb</v>
      </c>
      <c r="W538" s="55" t="str">
        <f t="shared" si="64"/>
        <v>100-as rúd</v>
      </c>
      <c r="X538" s="103">
        <f t="shared" si="65"/>
        <v>0.50999999999999979</v>
      </c>
      <c r="Y538" s="9" t="str" cm="1">
        <f t="array" ref="Y538">_xlfn.XLOOKUP(_xlfn.SINGLE(Burkolattípus), lábazat!$A$3:$A$17, _xlfn.XLOOKUP(_xlfn.SINGLE(Falburkolattípus), lábazat!$C$1:$U$1, lábazat!$C$3:$U$17))</f>
        <v>nincs</v>
      </c>
      <c r="Z538" s="9"/>
      <c r="AA538" s="20"/>
      <c r="AB538" s="39"/>
      <c r="AE538" s="9"/>
      <c r="AF538" s="9"/>
    </row>
    <row r="539" spans="1:32">
      <c r="A539" s="32" t="str">
        <f>LEFT(ID)</f>
        <v>O</v>
      </c>
      <c r="B539" s="33">
        <f t="shared" si="59"/>
        <v>4</v>
      </c>
      <c r="C539" s="33">
        <f t="shared" si="60"/>
        <v>52</v>
      </c>
      <c r="D539" s="9" t="s">
        <v>560</v>
      </c>
      <c r="E539" s="9" t="s">
        <v>197</v>
      </c>
      <c r="F539" s="9" t="s">
        <v>75</v>
      </c>
      <c r="G539" s="9" t="s">
        <v>76</v>
      </c>
      <c r="H539" s="9" t="s">
        <v>71</v>
      </c>
      <c r="I539" s="9" t="s">
        <v>447</v>
      </c>
      <c r="J539" s="34">
        <v>2.84</v>
      </c>
      <c r="K539" s="35">
        <v>7</v>
      </c>
      <c r="L539" s="35">
        <v>3.01</v>
      </c>
      <c r="M539" s="35">
        <v>2.5</v>
      </c>
      <c r="O539" s="9" t="s">
        <v>60</v>
      </c>
      <c r="P539" s="9" t="s">
        <v>228</v>
      </c>
      <c r="Q539" s="34">
        <v>2.12</v>
      </c>
      <c r="R539" s="34">
        <v>0</v>
      </c>
      <c r="S539" s="36">
        <f t="shared" si="61"/>
        <v>15.379999999999999</v>
      </c>
      <c r="T539" s="37">
        <f t="shared" si="62"/>
        <v>7.1</v>
      </c>
      <c r="U539" s="38">
        <f t="shared" si="63"/>
        <v>0.34079999999999999</v>
      </c>
      <c r="V539" s="9" t="str" cm="1">
        <f t="array" ref="V539">_xlfn.XLOOKUP(HsgLista[[#This Row],[Helyiség kategória kód]], _KatKódok, Hasznos_e)</f>
        <v>Egyéb</v>
      </c>
      <c r="W539" s="55" t="str">
        <f t="shared" si="64"/>
        <v>100-as rúd</v>
      </c>
      <c r="X539" s="103">
        <f t="shared" si="65"/>
        <v>0.50999999999999979</v>
      </c>
      <c r="Y539" s="9" t="str" cm="1">
        <f t="array" ref="Y539">_xlfn.XLOOKUP(_xlfn.SINGLE(Burkolattípus), lábazat!$A$3:$A$17, _xlfn.XLOOKUP(_xlfn.SINGLE(Falburkolattípus), lábazat!$C$1:$U$1, lábazat!$C$3:$U$17))</f>
        <v>nincs</v>
      </c>
      <c r="Z539" s="9"/>
      <c r="AA539" s="20"/>
      <c r="AB539" s="39"/>
      <c r="AE539" s="9"/>
      <c r="AF539" s="9"/>
    </row>
    <row r="540" spans="1:32">
      <c r="A540" s="32" t="str">
        <f>LEFT(ID)</f>
        <v>O</v>
      </c>
      <c r="B540" s="33">
        <f t="shared" si="59"/>
        <v>4</v>
      </c>
      <c r="C540" s="33">
        <f t="shared" si="60"/>
        <v>53</v>
      </c>
      <c r="D540" s="9" t="s">
        <v>561</v>
      </c>
      <c r="E540" s="9" t="s">
        <v>112</v>
      </c>
      <c r="F540" s="9" t="s">
        <v>75</v>
      </c>
      <c r="G540" s="9" t="s">
        <v>76</v>
      </c>
      <c r="H540" s="9" t="s">
        <v>71</v>
      </c>
      <c r="I540" s="9" t="s">
        <v>447</v>
      </c>
      <c r="J540" s="34">
        <v>0.96</v>
      </c>
      <c r="K540" s="35">
        <v>3.95</v>
      </c>
      <c r="L540" s="35">
        <v>3.01</v>
      </c>
      <c r="M540" s="35">
        <v>2.5</v>
      </c>
      <c r="N540" s="9" t="s">
        <v>103</v>
      </c>
      <c r="O540" s="9" t="s">
        <v>60</v>
      </c>
      <c r="P540" s="9" t="s">
        <v>228</v>
      </c>
      <c r="Q540" s="34">
        <v>1.59</v>
      </c>
      <c r="R540" s="34">
        <v>0</v>
      </c>
      <c r="S540" s="36">
        <f t="shared" si="61"/>
        <v>8.2850000000000001</v>
      </c>
      <c r="T540" s="37">
        <f t="shared" si="62"/>
        <v>2.4</v>
      </c>
      <c r="U540" s="38">
        <f t="shared" si="63"/>
        <v>0.1152</v>
      </c>
      <c r="V540" s="9" t="str" cm="1">
        <f t="array" ref="V540">_xlfn.XLOOKUP(HsgLista[[#This Row],[Helyiség kategória kód]], _KatKódok, Hasznos_e)</f>
        <v>Egyéb</v>
      </c>
      <c r="W540" s="55" t="str">
        <f t="shared" si="64"/>
        <v>100-as rúd</v>
      </c>
      <c r="X540" s="103">
        <f t="shared" si="65"/>
        <v>0.50999999999999979</v>
      </c>
      <c r="Y540" s="9" t="str" cm="1">
        <f t="array" ref="Y540">_xlfn.XLOOKUP(_xlfn.SINGLE(Burkolattípus), lábazat!$A$3:$A$17, _xlfn.XLOOKUP(_xlfn.SINGLE(Falburkolattípus), lábazat!$C$1:$U$1, lábazat!$C$3:$U$17))</f>
        <v>nincs</v>
      </c>
      <c r="Z540" s="9"/>
      <c r="AA540" s="20"/>
      <c r="AB540" s="39"/>
      <c r="AE540" s="9"/>
      <c r="AF540" s="9"/>
    </row>
    <row r="541" spans="1:32">
      <c r="A541" s="32" t="str">
        <f>LEFT(ID)</f>
        <v>O</v>
      </c>
      <c r="B541" s="33">
        <f t="shared" si="59"/>
        <v>4</v>
      </c>
      <c r="C541" s="33">
        <f t="shared" si="60"/>
        <v>54</v>
      </c>
      <c r="D541" s="9" t="s">
        <v>562</v>
      </c>
      <c r="E541" s="9" t="s">
        <v>112</v>
      </c>
      <c r="F541" s="9" t="s">
        <v>75</v>
      </c>
      <c r="G541" s="9" t="s">
        <v>76</v>
      </c>
      <c r="H541" s="9" t="s">
        <v>71</v>
      </c>
      <c r="I541" s="9" t="s">
        <v>447</v>
      </c>
      <c r="J541" s="34">
        <v>0.96</v>
      </c>
      <c r="K541" s="35">
        <v>3.95</v>
      </c>
      <c r="L541" s="35">
        <v>3.01</v>
      </c>
      <c r="M541" s="35">
        <v>2.5</v>
      </c>
      <c r="N541" s="9" t="s">
        <v>103</v>
      </c>
      <c r="O541" s="9" t="s">
        <v>60</v>
      </c>
      <c r="P541" s="9" t="s">
        <v>228</v>
      </c>
      <c r="Q541" s="34">
        <v>1.59</v>
      </c>
      <c r="R541" s="34">
        <v>0</v>
      </c>
      <c r="S541" s="36">
        <f t="shared" si="61"/>
        <v>8.2850000000000001</v>
      </c>
      <c r="T541" s="37">
        <f t="shared" si="62"/>
        <v>2.4</v>
      </c>
      <c r="U541" s="38">
        <f t="shared" si="63"/>
        <v>0.1152</v>
      </c>
      <c r="V541" s="9" t="str" cm="1">
        <f t="array" ref="V541">_xlfn.XLOOKUP(HsgLista[[#This Row],[Helyiség kategória kód]], _KatKódok, Hasznos_e)</f>
        <v>Egyéb</v>
      </c>
      <c r="W541" s="55" t="str">
        <f t="shared" si="64"/>
        <v>100-as rúd</v>
      </c>
      <c r="X541" s="103">
        <f t="shared" si="65"/>
        <v>0.50999999999999979</v>
      </c>
      <c r="Y541" s="9" t="str" cm="1">
        <f t="array" ref="Y541">_xlfn.XLOOKUP(_xlfn.SINGLE(Burkolattípus), lábazat!$A$3:$A$17, _xlfn.XLOOKUP(_xlfn.SINGLE(Falburkolattípus), lábazat!$C$1:$U$1, lábazat!$C$3:$U$17))</f>
        <v>nincs</v>
      </c>
      <c r="Z541" s="9"/>
      <c r="AA541" s="20"/>
      <c r="AB541" s="39"/>
      <c r="AE541" s="9"/>
      <c r="AF541" s="9"/>
    </row>
    <row r="542" spans="1:32">
      <c r="A542" s="32" t="str">
        <f>LEFT(ID)</f>
        <v>O</v>
      </c>
      <c r="B542" s="33">
        <f t="shared" si="59"/>
        <v>4</v>
      </c>
      <c r="C542" s="33">
        <f t="shared" si="60"/>
        <v>61</v>
      </c>
      <c r="D542" s="9" t="s">
        <v>563</v>
      </c>
      <c r="E542" s="9" t="s">
        <v>200</v>
      </c>
      <c r="F542" s="9" t="s">
        <v>75</v>
      </c>
      <c r="G542" s="9" t="s">
        <v>76</v>
      </c>
      <c r="H542" s="9" t="s">
        <v>71</v>
      </c>
      <c r="I542" s="9" t="s">
        <v>447</v>
      </c>
      <c r="J542" s="34">
        <v>3.34</v>
      </c>
      <c r="K542" s="35">
        <v>7.76</v>
      </c>
      <c r="L542" s="35">
        <v>3.01</v>
      </c>
      <c r="M542" s="35">
        <v>2.5</v>
      </c>
      <c r="N542" s="9" t="s">
        <v>103</v>
      </c>
      <c r="O542" s="9" t="s">
        <v>60</v>
      </c>
      <c r="P542" s="9" t="s">
        <v>105</v>
      </c>
      <c r="Q542" s="34">
        <v>2.13</v>
      </c>
      <c r="R542" s="34">
        <v>0</v>
      </c>
      <c r="S542" s="36">
        <f t="shared" si="61"/>
        <v>17.27</v>
      </c>
      <c r="T542" s="37">
        <f t="shared" si="62"/>
        <v>8.35</v>
      </c>
      <c r="U542" s="38">
        <f t="shared" si="63"/>
        <v>0.40079999999999999</v>
      </c>
      <c r="V542" s="9" t="str" cm="1">
        <f t="array" ref="V542">_xlfn.XLOOKUP(HsgLista[[#This Row],[Helyiség kategória kód]], _KatKódok, Hasznos_e)</f>
        <v>Egyéb</v>
      </c>
      <c r="W542" s="55" t="str">
        <f t="shared" si="64"/>
        <v>100-as rúd</v>
      </c>
      <c r="X542" s="103">
        <f t="shared" si="65"/>
        <v>0.50999999999999979</v>
      </c>
      <c r="Y542" s="9" t="str" cm="1">
        <f t="array" ref="Y542">_xlfn.XLOOKUP(_xlfn.SINGLE(Burkolattípus), lábazat!$A$3:$A$17, _xlfn.XLOOKUP(_xlfn.SINGLE(Falburkolattípus), lábazat!$C$1:$U$1, lábazat!$C$3:$U$17))</f>
        <v>nincs</v>
      </c>
      <c r="Z542" s="9"/>
      <c r="AA542" s="20"/>
      <c r="AB542" s="39"/>
      <c r="AE542" s="9"/>
      <c r="AF542" s="9"/>
    </row>
    <row r="543" spans="1:32">
      <c r="A543" s="32" t="str">
        <f>LEFT(ID)</f>
        <v>O</v>
      </c>
      <c r="B543" s="33">
        <f t="shared" si="59"/>
        <v>4</v>
      </c>
      <c r="C543" s="33">
        <f t="shared" si="60"/>
        <v>62</v>
      </c>
      <c r="D543" s="9" t="s">
        <v>564</v>
      </c>
      <c r="E543" s="9" t="s">
        <v>102</v>
      </c>
      <c r="F543" s="9" t="s">
        <v>75</v>
      </c>
      <c r="G543" s="9" t="s">
        <v>76</v>
      </c>
      <c r="H543" s="9" t="s">
        <v>71</v>
      </c>
      <c r="I543" s="9" t="s">
        <v>447</v>
      </c>
      <c r="J543" s="34">
        <v>3.03</v>
      </c>
      <c r="K543" s="35">
        <v>7.04</v>
      </c>
      <c r="L543" s="35">
        <v>3.01</v>
      </c>
      <c r="M543" s="35">
        <v>2.5</v>
      </c>
      <c r="N543" s="9" t="s">
        <v>103</v>
      </c>
      <c r="O543" s="9" t="s">
        <v>60</v>
      </c>
      <c r="P543" s="9" t="s">
        <v>105</v>
      </c>
      <c r="Q543" s="34">
        <v>3.72</v>
      </c>
      <c r="R543" s="34">
        <v>0</v>
      </c>
      <c r="S543" s="36">
        <f t="shared" si="61"/>
        <v>13.88</v>
      </c>
      <c r="T543" s="37">
        <f t="shared" si="62"/>
        <v>7.5749999999999993</v>
      </c>
      <c r="U543" s="38">
        <f t="shared" si="63"/>
        <v>0.36359999999999998</v>
      </c>
      <c r="V543" s="9" t="str" cm="1">
        <f t="array" ref="V543">_xlfn.XLOOKUP(HsgLista[[#This Row],[Helyiség kategória kód]], _KatKódok, Hasznos_e)</f>
        <v>Egyéb</v>
      </c>
      <c r="W543" s="55" t="str">
        <f t="shared" si="64"/>
        <v>100-as rúd</v>
      </c>
      <c r="X543" s="103">
        <f t="shared" si="65"/>
        <v>0.50999999999999979</v>
      </c>
      <c r="Y543" s="9" t="str" cm="1">
        <f t="array" ref="Y543">_xlfn.XLOOKUP(_xlfn.SINGLE(Burkolattípus), lábazat!$A$3:$A$17, _xlfn.XLOOKUP(_xlfn.SINGLE(Falburkolattípus), lábazat!$C$1:$U$1, lábazat!$C$3:$U$17))</f>
        <v>nincs</v>
      </c>
      <c r="Z543" s="9"/>
      <c r="AA543" s="20"/>
      <c r="AB543" s="39"/>
      <c r="AE543" s="9"/>
      <c r="AF543" s="9"/>
    </row>
    <row r="544" spans="1:32">
      <c r="A544" s="32" t="str">
        <f>LEFT(ID)</f>
        <v>O</v>
      </c>
      <c r="B544" s="33">
        <f t="shared" si="59"/>
        <v>4</v>
      </c>
      <c r="C544" s="33">
        <f t="shared" si="60"/>
        <v>63</v>
      </c>
      <c r="D544" s="9" t="s">
        <v>565</v>
      </c>
      <c r="E544" s="9" t="s">
        <v>109</v>
      </c>
      <c r="F544" s="9" t="s">
        <v>75</v>
      </c>
      <c r="G544" s="9" t="s">
        <v>76</v>
      </c>
      <c r="H544" s="9" t="s">
        <v>71</v>
      </c>
      <c r="I544" s="9" t="s">
        <v>447</v>
      </c>
      <c r="J544" s="34">
        <v>4.9800000000000004</v>
      </c>
      <c r="K544" s="35">
        <v>10.76</v>
      </c>
      <c r="L544" s="35">
        <v>3.01</v>
      </c>
      <c r="M544" s="35">
        <v>2.5</v>
      </c>
      <c r="N544" s="9" t="s">
        <v>103</v>
      </c>
      <c r="O544" s="9" t="s">
        <v>60</v>
      </c>
      <c r="P544" s="9" t="s">
        <v>105</v>
      </c>
      <c r="Q544" s="34">
        <v>5.05</v>
      </c>
      <c r="R544" s="34">
        <v>0</v>
      </c>
      <c r="S544" s="36">
        <f t="shared" si="61"/>
        <v>21.849999999999998</v>
      </c>
      <c r="T544" s="37">
        <f t="shared" si="62"/>
        <v>12.450000000000001</v>
      </c>
      <c r="U544" s="38">
        <f t="shared" si="63"/>
        <v>0.59760000000000002</v>
      </c>
      <c r="V544" s="9" t="str" cm="1">
        <f t="array" ref="V544">_xlfn.XLOOKUP(HsgLista[[#This Row],[Helyiség kategória kód]], _KatKódok, Hasznos_e)</f>
        <v>Egyéb</v>
      </c>
      <c r="W544" s="55" t="str">
        <f t="shared" si="64"/>
        <v>100-as rúd</v>
      </c>
      <c r="X544" s="103">
        <f t="shared" si="65"/>
        <v>0.50999999999999979</v>
      </c>
      <c r="Y544" s="9" t="str" cm="1">
        <f t="array" ref="Y544">_xlfn.XLOOKUP(_xlfn.SINGLE(Burkolattípus), lábazat!$A$3:$A$17, _xlfn.XLOOKUP(_xlfn.SINGLE(Falburkolattípus), lábazat!$C$1:$U$1, lábazat!$C$3:$U$17))</f>
        <v>nincs</v>
      </c>
      <c r="Z544" s="9"/>
      <c r="AA544" s="20"/>
      <c r="AB544" s="39"/>
      <c r="AE544" s="9"/>
      <c r="AF544" s="9"/>
    </row>
    <row r="545" spans="1:32">
      <c r="A545" s="32" t="str">
        <f>LEFT(ID)</f>
        <v>O</v>
      </c>
      <c r="B545" s="33">
        <f t="shared" si="59"/>
        <v>4</v>
      </c>
      <c r="C545" s="33">
        <f t="shared" si="60"/>
        <v>64</v>
      </c>
      <c r="D545" s="9" t="s">
        <v>566</v>
      </c>
      <c r="E545" s="9" t="s">
        <v>109</v>
      </c>
      <c r="F545" s="9" t="s">
        <v>75</v>
      </c>
      <c r="G545" s="9" t="s">
        <v>76</v>
      </c>
      <c r="H545" s="9" t="s">
        <v>71</v>
      </c>
      <c r="I545" s="9" t="s">
        <v>447</v>
      </c>
      <c r="J545" s="34">
        <v>0.95</v>
      </c>
      <c r="K545" s="35">
        <v>4.0999999999999996</v>
      </c>
      <c r="L545" s="35">
        <v>3.01</v>
      </c>
      <c r="M545" s="35">
        <v>2.5</v>
      </c>
      <c r="N545" s="9" t="s">
        <v>103</v>
      </c>
      <c r="O545" s="9" t="s">
        <v>60</v>
      </c>
      <c r="P545" s="9" t="s">
        <v>105</v>
      </c>
      <c r="Q545" s="34">
        <v>1.59</v>
      </c>
      <c r="R545" s="34">
        <v>0</v>
      </c>
      <c r="S545" s="36">
        <f t="shared" si="61"/>
        <v>8.66</v>
      </c>
      <c r="T545" s="37">
        <f t="shared" si="62"/>
        <v>2.375</v>
      </c>
      <c r="U545" s="38">
        <f t="shared" si="63"/>
        <v>0.11399999999999999</v>
      </c>
      <c r="V545" s="9" t="str" cm="1">
        <f t="array" ref="V545">_xlfn.XLOOKUP(HsgLista[[#This Row],[Helyiség kategória kód]], _KatKódok, Hasznos_e)</f>
        <v>Egyéb</v>
      </c>
      <c r="W545" s="55" t="str">
        <f t="shared" si="64"/>
        <v>100-as rúd</v>
      </c>
      <c r="X545" s="103">
        <f t="shared" si="65"/>
        <v>0.50999999999999979</v>
      </c>
      <c r="Y545" s="9" t="str" cm="1">
        <f t="array" ref="Y545">_xlfn.XLOOKUP(_xlfn.SINGLE(Burkolattípus), lábazat!$A$3:$A$17, _xlfn.XLOOKUP(_xlfn.SINGLE(Falburkolattípus), lábazat!$C$1:$U$1, lábazat!$C$3:$U$17))</f>
        <v>nincs</v>
      </c>
      <c r="Z545" s="9"/>
      <c r="AA545" s="20"/>
      <c r="AB545" s="39"/>
      <c r="AE545" s="9"/>
      <c r="AF545" s="9"/>
    </row>
    <row r="546" spans="1:32">
      <c r="A546" s="32" t="str">
        <f>LEFT(ID)</f>
        <v>O</v>
      </c>
      <c r="B546" s="33">
        <f t="shared" si="59"/>
        <v>4</v>
      </c>
      <c r="C546" s="33">
        <f t="shared" si="60"/>
        <v>65</v>
      </c>
      <c r="D546" s="9" t="s">
        <v>567</v>
      </c>
      <c r="E546" s="9" t="s">
        <v>109</v>
      </c>
      <c r="F546" s="9" t="s">
        <v>75</v>
      </c>
      <c r="G546" s="9" t="s">
        <v>76</v>
      </c>
      <c r="H546" s="9" t="s">
        <v>71</v>
      </c>
      <c r="I546" s="9" t="s">
        <v>447</v>
      </c>
      <c r="J546" s="34">
        <v>0.98</v>
      </c>
      <c r="K546" s="35">
        <v>3.97</v>
      </c>
      <c r="L546" s="35">
        <v>3.01</v>
      </c>
      <c r="M546" s="35">
        <v>2.5</v>
      </c>
      <c r="N546" s="9" t="s">
        <v>103</v>
      </c>
      <c r="O546" s="9" t="s">
        <v>60</v>
      </c>
      <c r="P546" s="9" t="s">
        <v>105</v>
      </c>
      <c r="Q546" s="34">
        <v>1.59</v>
      </c>
      <c r="R546" s="34">
        <v>0</v>
      </c>
      <c r="S546" s="36">
        <f t="shared" si="61"/>
        <v>8.3350000000000009</v>
      </c>
      <c r="T546" s="37">
        <f t="shared" si="62"/>
        <v>2.4500000000000002</v>
      </c>
      <c r="U546" s="38">
        <f t="shared" si="63"/>
        <v>0.1176</v>
      </c>
      <c r="V546" s="9" t="str" cm="1">
        <f t="array" ref="V546">_xlfn.XLOOKUP(HsgLista[[#This Row],[Helyiség kategória kód]], _KatKódok, Hasznos_e)</f>
        <v>Egyéb</v>
      </c>
      <c r="W546" s="55" t="str">
        <f t="shared" si="64"/>
        <v>100-as rúd</v>
      </c>
      <c r="X546" s="103">
        <f t="shared" si="65"/>
        <v>0.50999999999999979</v>
      </c>
      <c r="Y546" s="9" t="str" cm="1">
        <f t="array" ref="Y546">_xlfn.XLOOKUP(_xlfn.SINGLE(Burkolattípus), lábazat!$A$3:$A$17, _xlfn.XLOOKUP(_xlfn.SINGLE(Falburkolattípus), lábazat!$C$1:$U$1, lábazat!$C$3:$U$17))</f>
        <v>nincs</v>
      </c>
      <c r="Z546" s="9"/>
      <c r="AA546" s="20"/>
      <c r="AB546" s="39"/>
      <c r="AE546" s="9"/>
      <c r="AF546" s="9"/>
    </row>
    <row r="547" spans="1:32">
      <c r="A547" s="32" t="str">
        <f>LEFT(ID)</f>
        <v>O</v>
      </c>
      <c r="B547" s="33">
        <f t="shared" si="59"/>
        <v>4</v>
      </c>
      <c r="C547" s="33">
        <f t="shared" si="60"/>
        <v>66</v>
      </c>
      <c r="D547" s="9" t="s">
        <v>568</v>
      </c>
      <c r="E547" s="9" t="s">
        <v>111</v>
      </c>
      <c r="F547" s="9" t="s">
        <v>75</v>
      </c>
      <c r="G547" s="9" t="s">
        <v>76</v>
      </c>
      <c r="H547" s="9" t="s">
        <v>71</v>
      </c>
      <c r="I547" s="9" t="s">
        <v>447</v>
      </c>
      <c r="J547" s="34">
        <v>3.03</v>
      </c>
      <c r="K547" s="35">
        <v>7.03</v>
      </c>
      <c r="L547" s="35">
        <v>3.01</v>
      </c>
      <c r="M547" s="35">
        <v>2.5</v>
      </c>
      <c r="N547" s="9" t="s">
        <v>103</v>
      </c>
      <c r="O547" s="9" t="s">
        <v>60</v>
      </c>
      <c r="P547" s="9" t="s">
        <v>105</v>
      </c>
      <c r="Q547" s="34">
        <v>3.72</v>
      </c>
      <c r="R547" s="34">
        <v>0</v>
      </c>
      <c r="S547" s="36">
        <f t="shared" si="61"/>
        <v>13.854999999999999</v>
      </c>
      <c r="T547" s="37">
        <f t="shared" si="62"/>
        <v>7.5749999999999993</v>
      </c>
      <c r="U547" s="38">
        <f t="shared" si="63"/>
        <v>0.36359999999999998</v>
      </c>
      <c r="V547" s="9" t="str" cm="1">
        <f t="array" ref="V547">_xlfn.XLOOKUP(HsgLista[[#This Row],[Helyiség kategória kód]], _KatKódok, Hasznos_e)</f>
        <v>Egyéb</v>
      </c>
      <c r="W547" s="55" t="str">
        <f t="shared" si="64"/>
        <v>100-as rúd</v>
      </c>
      <c r="X547" s="103">
        <f t="shared" si="65"/>
        <v>0.50999999999999979</v>
      </c>
      <c r="Y547" s="9" t="str" cm="1">
        <f t="array" ref="Y547">_xlfn.XLOOKUP(_xlfn.SINGLE(Burkolattípus), lábazat!$A$3:$A$17, _xlfn.XLOOKUP(_xlfn.SINGLE(Falburkolattípus), lábazat!$C$1:$U$1, lábazat!$C$3:$U$17))</f>
        <v>nincs</v>
      </c>
      <c r="Z547" s="9"/>
      <c r="AA547" s="20"/>
      <c r="AB547" s="39"/>
      <c r="AE547" s="9"/>
      <c r="AF547" s="9"/>
    </row>
    <row r="548" spans="1:32">
      <c r="A548" s="32" t="str">
        <f>LEFT(ID)</f>
        <v>O</v>
      </c>
      <c r="B548" s="33">
        <f t="shared" si="59"/>
        <v>4</v>
      </c>
      <c r="C548" s="33">
        <f t="shared" si="60"/>
        <v>67</v>
      </c>
      <c r="D548" s="9" t="s">
        <v>569</v>
      </c>
      <c r="E548" s="9" t="s">
        <v>112</v>
      </c>
      <c r="F548" s="9" t="s">
        <v>75</v>
      </c>
      <c r="G548" s="9" t="s">
        <v>76</v>
      </c>
      <c r="H548" s="9" t="s">
        <v>71</v>
      </c>
      <c r="I548" s="9" t="s">
        <v>447</v>
      </c>
      <c r="J548" s="34">
        <v>3.96</v>
      </c>
      <c r="K548" s="35">
        <v>9.6300000000000008</v>
      </c>
      <c r="L548" s="35">
        <v>3.01</v>
      </c>
      <c r="M548" s="35">
        <v>2.5</v>
      </c>
      <c r="N548" s="9" t="s">
        <v>103</v>
      </c>
      <c r="O548" s="9" t="s">
        <v>60</v>
      </c>
      <c r="P548" s="9" t="s">
        <v>105</v>
      </c>
      <c r="Q548" s="34">
        <v>8.23</v>
      </c>
      <c r="R548" s="34">
        <v>0</v>
      </c>
      <c r="S548" s="36">
        <f t="shared" si="61"/>
        <v>15.845000000000002</v>
      </c>
      <c r="T548" s="37">
        <f t="shared" si="62"/>
        <v>9.9</v>
      </c>
      <c r="U548" s="38">
        <f t="shared" si="63"/>
        <v>0.47519999999999996</v>
      </c>
      <c r="V548" s="9" t="str" cm="1">
        <f t="array" ref="V548">_xlfn.XLOOKUP(HsgLista[[#This Row],[Helyiség kategória kód]], _KatKódok, Hasznos_e)</f>
        <v>Egyéb</v>
      </c>
      <c r="W548" s="55" t="str">
        <f t="shared" si="64"/>
        <v>100-as rúd</v>
      </c>
      <c r="X548" s="103">
        <f t="shared" si="65"/>
        <v>0.50999999999999979</v>
      </c>
      <c r="Y548" s="9" t="str" cm="1">
        <f t="array" ref="Y548">_xlfn.XLOOKUP(_xlfn.SINGLE(Burkolattípus), lábazat!$A$3:$A$17, _xlfn.XLOOKUP(_xlfn.SINGLE(Falburkolattípus), lábazat!$C$1:$U$1, lábazat!$C$3:$U$17))</f>
        <v>nincs</v>
      </c>
      <c r="Z548" s="9"/>
      <c r="AA548" s="20"/>
      <c r="AB548" s="39"/>
      <c r="AE548" s="9"/>
      <c r="AF548" s="9"/>
    </row>
    <row r="549" spans="1:32">
      <c r="A549" s="32" t="str">
        <f>LEFT(ID)</f>
        <v>O</v>
      </c>
      <c r="B549" s="33">
        <f t="shared" si="59"/>
        <v>4</v>
      </c>
      <c r="C549" s="33">
        <f t="shared" si="60"/>
        <v>68</v>
      </c>
      <c r="D549" s="9" t="s">
        <v>570</v>
      </c>
      <c r="E549" s="9" t="s">
        <v>112</v>
      </c>
      <c r="F549" s="9" t="s">
        <v>75</v>
      </c>
      <c r="G549" s="9" t="s">
        <v>76</v>
      </c>
      <c r="H549" s="9" t="s">
        <v>71</v>
      </c>
      <c r="I549" s="9" t="s">
        <v>447</v>
      </c>
      <c r="J549" s="34">
        <v>0.95</v>
      </c>
      <c r="K549" s="35">
        <v>3.92</v>
      </c>
      <c r="L549" s="35">
        <v>3.01</v>
      </c>
      <c r="M549" s="35">
        <v>2.5</v>
      </c>
      <c r="N549" s="9" t="s">
        <v>103</v>
      </c>
      <c r="O549" s="9" t="s">
        <v>60</v>
      </c>
      <c r="P549" s="9" t="s">
        <v>105</v>
      </c>
      <c r="Q549" s="34">
        <v>1.59</v>
      </c>
      <c r="R549" s="34">
        <v>0</v>
      </c>
      <c r="S549" s="36">
        <f t="shared" si="61"/>
        <v>8.2100000000000009</v>
      </c>
      <c r="T549" s="37">
        <f t="shared" si="62"/>
        <v>2.375</v>
      </c>
      <c r="U549" s="38">
        <f t="shared" si="63"/>
        <v>0.11399999999999999</v>
      </c>
      <c r="V549" s="9" t="str" cm="1">
        <f t="array" ref="V549">_xlfn.XLOOKUP(HsgLista[[#This Row],[Helyiség kategória kód]], _KatKódok, Hasznos_e)</f>
        <v>Egyéb</v>
      </c>
      <c r="W549" s="55" t="str">
        <f t="shared" si="64"/>
        <v>100-as rúd</v>
      </c>
      <c r="X549" s="103">
        <f t="shared" si="65"/>
        <v>0.50999999999999979</v>
      </c>
      <c r="Y549" s="9" t="str" cm="1">
        <f t="array" ref="Y549">_xlfn.XLOOKUP(_xlfn.SINGLE(Burkolattípus), lábazat!$A$3:$A$17, _xlfn.XLOOKUP(_xlfn.SINGLE(Falburkolattípus), lábazat!$C$1:$U$1, lábazat!$C$3:$U$17))</f>
        <v>nincs</v>
      </c>
      <c r="Z549" s="9"/>
      <c r="AA549" s="20"/>
      <c r="AB549" s="39"/>
      <c r="AE549" s="9"/>
      <c r="AF549" s="9"/>
    </row>
    <row r="550" spans="1:32">
      <c r="A550" s="32" t="str">
        <f>LEFT(ID)</f>
        <v>O</v>
      </c>
      <c r="B550" s="33">
        <f t="shared" si="59"/>
        <v>4</v>
      </c>
      <c r="C550" s="33">
        <f t="shared" si="60"/>
        <v>69</v>
      </c>
      <c r="D550" s="9" t="s">
        <v>571</v>
      </c>
      <c r="E550" s="9" t="s">
        <v>112</v>
      </c>
      <c r="F550" s="9" t="s">
        <v>75</v>
      </c>
      <c r="G550" s="9" t="s">
        <v>76</v>
      </c>
      <c r="H550" s="9" t="s">
        <v>71</v>
      </c>
      <c r="I550" s="9" t="s">
        <v>447</v>
      </c>
      <c r="J550" s="34">
        <v>0.95</v>
      </c>
      <c r="K550" s="35">
        <v>3.92</v>
      </c>
      <c r="L550" s="35">
        <v>3.01</v>
      </c>
      <c r="M550" s="35">
        <v>2.5</v>
      </c>
      <c r="N550" s="9" t="s">
        <v>103</v>
      </c>
      <c r="O550" s="9" t="s">
        <v>60</v>
      </c>
      <c r="P550" s="9" t="s">
        <v>105</v>
      </c>
      <c r="Q550" s="34">
        <v>1.59</v>
      </c>
      <c r="R550" s="34">
        <v>0</v>
      </c>
      <c r="S550" s="36">
        <f t="shared" si="61"/>
        <v>8.2100000000000009</v>
      </c>
      <c r="T550" s="37">
        <f t="shared" si="62"/>
        <v>2.375</v>
      </c>
      <c r="U550" s="38">
        <f t="shared" si="63"/>
        <v>0.11399999999999999</v>
      </c>
      <c r="V550" s="9" t="str" cm="1">
        <f t="array" ref="V550">_xlfn.XLOOKUP(HsgLista[[#This Row],[Helyiség kategória kód]], _KatKódok, Hasznos_e)</f>
        <v>Egyéb</v>
      </c>
      <c r="W550" s="55" t="str">
        <f t="shared" si="64"/>
        <v>100-as rúd</v>
      </c>
      <c r="X550" s="103">
        <f t="shared" si="65"/>
        <v>0.50999999999999979</v>
      </c>
      <c r="Y550" s="9" t="str" cm="1">
        <f t="array" ref="Y550">_xlfn.XLOOKUP(_xlfn.SINGLE(Burkolattípus), lábazat!$A$3:$A$17, _xlfn.XLOOKUP(_xlfn.SINGLE(Falburkolattípus), lábazat!$C$1:$U$1, lábazat!$C$3:$U$17))</f>
        <v>nincs</v>
      </c>
      <c r="Z550" s="9"/>
      <c r="AA550" s="20"/>
      <c r="AB550" s="39"/>
      <c r="AE550" s="9"/>
      <c r="AF550" s="9"/>
    </row>
    <row r="551" spans="1:32">
      <c r="A551" s="32" t="str">
        <f>LEFT(ID)</f>
        <v>O</v>
      </c>
      <c r="B551" s="33">
        <f t="shared" si="59"/>
        <v>4</v>
      </c>
      <c r="C551" s="33">
        <f t="shared" si="60"/>
        <v>70</v>
      </c>
      <c r="D551" s="9" t="s">
        <v>572</v>
      </c>
      <c r="E551" s="9" t="s">
        <v>112</v>
      </c>
      <c r="F551" s="9" t="s">
        <v>75</v>
      </c>
      <c r="G551" s="9" t="s">
        <v>76</v>
      </c>
      <c r="H551" s="9" t="s">
        <v>71</v>
      </c>
      <c r="I551" s="9" t="s">
        <v>447</v>
      </c>
      <c r="J551" s="34">
        <v>0.95</v>
      </c>
      <c r="K551" s="35">
        <v>3.92</v>
      </c>
      <c r="L551" s="35">
        <v>3.01</v>
      </c>
      <c r="M551" s="35">
        <v>2.5</v>
      </c>
      <c r="N551" s="9" t="s">
        <v>103</v>
      </c>
      <c r="O551" s="9" t="s">
        <v>60</v>
      </c>
      <c r="P551" s="9" t="s">
        <v>105</v>
      </c>
      <c r="Q551" s="34">
        <v>1.59</v>
      </c>
      <c r="R551" s="34">
        <v>0</v>
      </c>
      <c r="S551" s="36">
        <f t="shared" si="61"/>
        <v>8.2100000000000009</v>
      </c>
      <c r="T551" s="37">
        <f t="shared" si="62"/>
        <v>2.375</v>
      </c>
      <c r="U551" s="38">
        <f t="shared" si="63"/>
        <v>0.11399999999999999</v>
      </c>
      <c r="V551" s="9" t="str" cm="1">
        <f t="array" ref="V551">_xlfn.XLOOKUP(HsgLista[[#This Row],[Helyiség kategória kód]], _KatKódok, Hasznos_e)</f>
        <v>Egyéb</v>
      </c>
      <c r="W551" s="55" t="str">
        <f t="shared" si="64"/>
        <v>100-as rúd</v>
      </c>
      <c r="X551" s="103">
        <f t="shared" si="65"/>
        <v>0.50999999999999979</v>
      </c>
      <c r="Y551" s="9" t="str" cm="1">
        <f t="array" ref="Y551">_xlfn.XLOOKUP(_xlfn.SINGLE(Burkolattípus), lábazat!$A$3:$A$17, _xlfn.XLOOKUP(_xlfn.SINGLE(Falburkolattípus), lábazat!$C$1:$U$1, lábazat!$C$3:$U$17))</f>
        <v>nincs</v>
      </c>
      <c r="Z551" s="9"/>
      <c r="AA551" s="20"/>
      <c r="AB551" s="39"/>
      <c r="AE551" s="9"/>
      <c r="AF551" s="9"/>
    </row>
    <row r="552" spans="1:32">
      <c r="A552" s="32" t="str">
        <f>LEFT(ID)</f>
        <v>O</v>
      </c>
      <c r="B552" s="33">
        <f t="shared" si="59"/>
        <v>4</v>
      </c>
      <c r="C552" s="33">
        <f t="shared" si="60"/>
        <v>71</v>
      </c>
      <c r="D552" s="9" t="s">
        <v>573</v>
      </c>
      <c r="E552" s="9" t="s">
        <v>112</v>
      </c>
      <c r="F552" s="9" t="s">
        <v>75</v>
      </c>
      <c r="G552" s="9" t="s">
        <v>76</v>
      </c>
      <c r="H552" s="9" t="s">
        <v>71</v>
      </c>
      <c r="I552" s="9" t="s">
        <v>447</v>
      </c>
      <c r="J552" s="34">
        <v>0.98</v>
      </c>
      <c r="K552" s="35">
        <v>3.97</v>
      </c>
      <c r="L552" s="35">
        <v>3.01</v>
      </c>
      <c r="M552" s="35">
        <v>2.5</v>
      </c>
      <c r="N552" s="9" t="s">
        <v>103</v>
      </c>
      <c r="O552" s="9" t="s">
        <v>60</v>
      </c>
      <c r="P552" s="9" t="s">
        <v>105</v>
      </c>
      <c r="Q552" s="34">
        <v>1.59</v>
      </c>
      <c r="R552" s="34">
        <v>0</v>
      </c>
      <c r="S552" s="36">
        <f t="shared" si="61"/>
        <v>8.3350000000000009</v>
      </c>
      <c r="T552" s="37">
        <f t="shared" si="62"/>
        <v>2.4500000000000002</v>
      </c>
      <c r="U552" s="38">
        <f t="shared" si="63"/>
        <v>0.1176</v>
      </c>
      <c r="V552" s="9" t="str" cm="1">
        <f t="array" ref="V552">_xlfn.XLOOKUP(HsgLista[[#This Row],[Helyiség kategória kód]], _KatKódok, Hasznos_e)</f>
        <v>Egyéb</v>
      </c>
      <c r="W552" s="55" t="str">
        <f t="shared" si="64"/>
        <v>100-as rúd</v>
      </c>
      <c r="X552" s="103">
        <f t="shared" si="65"/>
        <v>0.50999999999999979</v>
      </c>
      <c r="Y552" s="9" t="str" cm="1">
        <f t="array" ref="Y552">_xlfn.XLOOKUP(_xlfn.SINGLE(Burkolattípus), lábazat!$A$3:$A$17, _xlfn.XLOOKUP(_xlfn.SINGLE(Falburkolattípus), lábazat!$C$1:$U$1, lábazat!$C$3:$U$17))</f>
        <v>nincs</v>
      </c>
      <c r="Z552" s="9"/>
      <c r="AA552" s="20"/>
      <c r="AB552" s="39"/>
      <c r="AE552" s="9"/>
      <c r="AF552" s="9"/>
    </row>
    <row r="553" spans="1:32">
      <c r="A553" s="32" t="str">
        <f>LEFT(ID)</f>
        <v>O</v>
      </c>
      <c r="B553" s="33">
        <f t="shared" si="59"/>
        <v>1</v>
      </c>
      <c r="C553" s="33">
        <f t="shared" si="60"/>
        <v>5</v>
      </c>
      <c r="D553" s="9" t="s">
        <v>574</v>
      </c>
      <c r="E553" s="9" t="s">
        <v>123</v>
      </c>
      <c r="F553" s="9" t="s">
        <v>119</v>
      </c>
      <c r="G553" s="9" t="s">
        <v>19</v>
      </c>
      <c r="H553" s="9" t="s">
        <v>575</v>
      </c>
      <c r="I553" s="9" t="s">
        <v>447</v>
      </c>
      <c r="J553" s="34">
        <v>66.11</v>
      </c>
      <c r="K553" s="35">
        <v>33.049999999999997</v>
      </c>
      <c r="L553" s="35">
        <v>3.03</v>
      </c>
      <c r="M553" s="35">
        <v>2.98</v>
      </c>
      <c r="N553" s="9" t="s">
        <v>22</v>
      </c>
      <c r="O553" s="9" t="s">
        <v>125</v>
      </c>
      <c r="P553" s="9" t="s">
        <v>51</v>
      </c>
      <c r="Q553" s="34">
        <v>2.5</v>
      </c>
      <c r="R553" s="34">
        <v>6.73</v>
      </c>
      <c r="S553" s="36">
        <f t="shared" si="61"/>
        <v>89.258999999999986</v>
      </c>
      <c r="T553" s="37">
        <f t="shared" si="62"/>
        <v>197.0078</v>
      </c>
      <c r="U553" s="38">
        <f t="shared" si="63"/>
        <v>7.9331999999999994</v>
      </c>
      <c r="V553" s="9" t="str" cm="1">
        <f t="array" ref="V553">_xlfn.XLOOKUP(HsgLista[[#This Row],[Helyiség kategória kód]], _KatKódok, Hasznos_e)</f>
        <v>Hasznos</v>
      </c>
      <c r="W553" s="55" t="str">
        <f t="shared" si="64"/>
        <v>Nem kell</v>
      </c>
      <c r="X553" s="103">
        <f t="shared" si="65"/>
        <v>4.9999999999999822E-2</v>
      </c>
      <c r="Y553" s="9" t="str" cm="1">
        <f t="array" ref="Y553">_xlfn.XLOOKUP(_xlfn.SINGLE(Burkolattípus), lábazat!$A$3:$A$17, _xlfn.XLOOKUP(_xlfn.SINGLE(Falburkolattípus), lábazat!$C$1:$U$1, lábazat!$C$3:$U$17))</f>
        <v>GUMI</v>
      </c>
      <c r="Z553" s="9"/>
      <c r="AA553" s="20"/>
      <c r="AB553" s="39"/>
      <c r="AE553" s="9"/>
      <c r="AF553" s="9"/>
    </row>
    <row r="554" spans="1:32">
      <c r="A554" s="32" t="str">
        <f>LEFT(ID)</f>
        <v>O</v>
      </c>
      <c r="B554" s="33">
        <f t="shared" si="59"/>
        <v>1</v>
      </c>
      <c r="C554" s="33">
        <f t="shared" si="60"/>
        <v>6</v>
      </c>
      <c r="D554" s="9" t="s">
        <v>576</v>
      </c>
      <c r="E554" s="9" t="s">
        <v>123</v>
      </c>
      <c r="F554" s="9" t="s">
        <v>119</v>
      </c>
      <c r="G554" s="9" t="s">
        <v>19</v>
      </c>
      <c r="H554" s="9" t="s">
        <v>575</v>
      </c>
      <c r="I554" s="9" t="s">
        <v>447</v>
      </c>
      <c r="J554" s="34">
        <v>67.23</v>
      </c>
      <c r="K554" s="35">
        <v>34.909999999999997</v>
      </c>
      <c r="L554" s="35">
        <v>3.03</v>
      </c>
      <c r="M554" s="35">
        <v>2.98</v>
      </c>
      <c r="N554" s="9" t="s">
        <v>22</v>
      </c>
      <c r="O554" s="9" t="s">
        <v>125</v>
      </c>
      <c r="P554" s="9" t="s">
        <v>51</v>
      </c>
      <c r="Q554" s="34">
        <v>2.5</v>
      </c>
      <c r="R554" s="34">
        <v>1.68</v>
      </c>
      <c r="S554" s="36">
        <f t="shared" si="61"/>
        <v>99.851799999999983</v>
      </c>
      <c r="T554" s="37">
        <f t="shared" si="62"/>
        <v>200.34540000000001</v>
      </c>
      <c r="U554" s="38">
        <f t="shared" si="63"/>
        <v>8.0676000000000005</v>
      </c>
      <c r="V554" s="9" t="str" cm="1">
        <f t="array" ref="V554">_xlfn.XLOOKUP(HsgLista[[#This Row],[Helyiség kategória kód]], _KatKódok, Hasznos_e)</f>
        <v>Hasznos</v>
      </c>
      <c r="W554" s="55" t="str">
        <f t="shared" si="64"/>
        <v>Nem kell</v>
      </c>
      <c r="X554" s="103">
        <f t="shared" si="65"/>
        <v>4.9999999999999822E-2</v>
      </c>
      <c r="Y554" s="9" t="str" cm="1">
        <f t="array" ref="Y554">_xlfn.XLOOKUP(_xlfn.SINGLE(Burkolattípus), lábazat!$A$3:$A$17, _xlfn.XLOOKUP(_xlfn.SINGLE(Falburkolattípus), lábazat!$C$1:$U$1, lábazat!$C$3:$U$17))</f>
        <v>GUMI</v>
      </c>
      <c r="Z554" s="9"/>
      <c r="AA554" s="20"/>
      <c r="AB554" s="39"/>
      <c r="AE554" s="9"/>
      <c r="AF554" s="9"/>
    </row>
    <row r="555" spans="1:32">
      <c r="A555" s="32" t="str">
        <f>LEFT(ID)</f>
        <v>O</v>
      </c>
      <c r="B555" s="33">
        <f t="shared" si="59"/>
        <v>1</v>
      </c>
      <c r="C555" s="33">
        <f t="shared" si="60"/>
        <v>7</v>
      </c>
      <c r="D555" s="9" t="s">
        <v>577</v>
      </c>
      <c r="E555" s="9" t="s">
        <v>123</v>
      </c>
      <c r="F555" s="9" t="s">
        <v>119</v>
      </c>
      <c r="G555" s="9" t="s">
        <v>19</v>
      </c>
      <c r="H555" s="9" t="s">
        <v>575</v>
      </c>
      <c r="I555" s="9" t="s">
        <v>447</v>
      </c>
      <c r="J555" s="34">
        <v>64.62</v>
      </c>
      <c r="K555" s="35">
        <v>33.630000000000003</v>
      </c>
      <c r="L555" s="35">
        <v>3.03</v>
      </c>
      <c r="M555" s="35">
        <v>2.98</v>
      </c>
      <c r="N555" s="9" t="s">
        <v>22</v>
      </c>
      <c r="O555" s="9" t="s">
        <v>125</v>
      </c>
      <c r="P555" s="9" t="s">
        <v>51</v>
      </c>
      <c r="Q555" s="34">
        <v>2.5</v>
      </c>
      <c r="R555" s="34">
        <v>0</v>
      </c>
      <c r="S555" s="36">
        <f t="shared" si="61"/>
        <v>97.717400000000012</v>
      </c>
      <c r="T555" s="37">
        <f t="shared" si="62"/>
        <v>192.5676</v>
      </c>
      <c r="U555" s="38">
        <f t="shared" si="63"/>
        <v>7.7544000000000004</v>
      </c>
      <c r="V555" s="9" t="str" cm="1">
        <f t="array" ref="V555">_xlfn.XLOOKUP(HsgLista[[#This Row],[Helyiség kategória kód]], _KatKódok, Hasznos_e)</f>
        <v>Hasznos</v>
      </c>
      <c r="W555" s="55" t="str">
        <f t="shared" si="64"/>
        <v>Nem kell</v>
      </c>
      <c r="X555" s="103">
        <f t="shared" si="65"/>
        <v>4.9999999999999822E-2</v>
      </c>
      <c r="Y555" s="9" t="str" cm="1">
        <f t="array" ref="Y555">_xlfn.XLOOKUP(_xlfn.SINGLE(Burkolattípus), lábazat!$A$3:$A$17, _xlfn.XLOOKUP(_xlfn.SINGLE(Falburkolattípus), lábazat!$C$1:$U$1, lábazat!$C$3:$U$17))</f>
        <v>GUMI</v>
      </c>
      <c r="Z555" s="9"/>
      <c r="AA555" s="20"/>
      <c r="AB555" s="39"/>
      <c r="AE555" s="9"/>
      <c r="AF555" s="9"/>
    </row>
    <row r="556" spans="1:32">
      <c r="A556" s="32" t="str">
        <f>LEFT(ID)</f>
        <v>O</v>
      </c>
      <c r="B556" s="33">
        <f t="shared" si="59"/>
        <v>1</v>
      </c>
      <c r="C556" s="33">
        <f t="shared" si="60"/>
        <v>8</v>
      </c>
      <c r="D556" s="9" t="s">
        <v>578</v>
      </c>
      <c r="E556" s="9" t="s">
        <v>123</v>
      </c>
      <c r="F556" s="9" t="s">
        <v>119</v>
      </c>
      <c r="G556" s="9" t="s">
        <v>19</v>
      </c>
      <c r="H556" s="9" t="s">
        <v>575</v>
      </c>
      <c r="I556" s="9" t="s">
        <v>447</v>
      </c>
      <c r="J556" s="34">
        <v>64.62</v>
      </c>
      <c r="K556" s="35">
        <v>33.630000000000003</v>
      </c>
      <c r="L556" s="35">
        <v>3.03</v>
      </c>
      <c r="M556" s="35">
        <v>2.98</v>
      </c>
      <c r="N556" s="9" t="s">
        <v>22</v>
      </c>
      <c r="O556" s="9" t="s">
        <v>125</v>
      </c>
      <c r="P556" s="9" t="s">
        <v>51</v>
      </c>
      <c r="Q556" s="34">
        <v>2.5</v>
      </c>
      <c r="R556" s="34">
        <v>0</v>
      </c>
      <c r="S556" s="36">
        <f t="shared" si="61"/>
        <v>97.717400000000012</v>
      </c>
      <c r="T556" s="37">
        <f t="shared" si="62"/>
        <v>192.5676</v>
      </c>
      <c r="U556" s="38">
        <f t="shared" si="63"/>
        <v>7.7544000000000004</v>
      </c>
      <c r="V556" s="9" t="str" cm="1">
        <f t="array" ref="V556">_xlfn.XLOOKUP(HsgLista[[#This Row],[Helyiség kategória kód]], _KatKódok, Hasznos_e)</f>
        <v>Hasznos</v>
      </c>
      <c r="W556" s="55" t="str">
        <f t="shared" si="64"/>
        <v>Nem kell</v>
      </c>
      <c r="X556" s="103">
        <f t="shared" si="65"/>
        <v>4.9999999999999822E-2</v>
      </c>
      <c r="Y556" s="9" t="str" cm="1">
        <f t="array" ref="Y556">_xlfn.XLOOKUP(_xlfn.SINGLE(Burkolattípus), lábazat!$A$3:$A$17, _xlfn.XLOOKUP(_xlfn.SINGLE(Falburkolattípus), lábazat!$C$1:$U$1, lábazat!$C$3:$U$17))</f>
        <v>GUMI</v>
      </c>
      <c r="Z556" s="9"/>
      <c r="AA556" s="20"/>
      <c r="AB556" s="39"/>
      <c r="AE556" s="9"/>
      <c r="AF556" s="9"/>
    </row>
    <row r="557" spans="1:32">
      <c r="A557" s="32" t="str">
        <f>LEFT(ID)</f>
        <v>O</v>
      </c>
      <c r="B557" s="33">
        <f t="shared" si="59"/>
        <v>1</v>
      </c>
      <c r="C557" s="33">
        <f t="shared" si="60"/>
        <v>9</v>
      </c>
      <c r="D557" s="9" t="s">
        <v>579</v>
      </c>
      <c r="E557" s="9" t="s">
        <v>123</v>
      </c>
      <c r="F557" s="9" t="s">
        <v>119</v>
      </c>
      <c r="G557" s="9" t="s">
        <v>19</v>
      </c>
      <c r="H557" s="9" t="s">
        <v>575</v>
      </c>
      <c r="I557" s="9" t="s">
        <v>447</v>
      </c>
      <c r="J557" s="34">
        <v>69.08</v>
      </c>
      <c r="K557" s="35">
        <v>38.33</v>
      </c>
      <c r="L557" s="35">
        <v>3.03</v>
      </c>
      <c r="M557" s="35">
        <v>2.98</v>
      </c>
      <c r="N557" s="9" t="s">
        <v>22</v>
      </c>
      <c r="O557" s="9" t="s">
        <v>125</v>
      </c>
      <c r="P557" s="9" t="s">
        <v>51</v>
      </c>
      <c r="Q557" s="34">
        <v>2.5</v>
      </c>
      <c r="R557" s="34">
        <v>0</v>
      </c>
      <c r="S557" s="36">
        <f t="shared" si="61"/>
        <v>111.7234</v>
      </c>
      <c r="T557" s="37">
        <f t="shared" si="62"/>
        <v>205.85839999999999</v>
      </c>
      <c r="U557" s="38">
        <f t="shared" si="63"/>
        <v>8.2896000000000001</v>
      </c>
      <c r="V557" s="9" t="str" cm="1">
        <f t="array" ref="V557">_xlfn.XLOOKUP(HsgLista[[#This Row],[Helyiség kategória kód]], _KatKódok, Hasznos_e)</f>
        <v>Hasznos</v>
      </c>
      <c r="W557" s="55" t="str">
        <f t="shared" si="64"/>
        <v>Nem kell</v>
      </c>
      <c r="X557" s="103">
        <f t="shared" si="65"/>
        <v>4.9999999999999822E-2</v>
      </c>
      <c r="Y557" s="9" t="str" cm="1">
        <f t="array" ref="Y557">_xlfn.XLOOKUP(_xlfn.SINGLE(Burkolattípus), lábazat!$A$3:$A$17, _xlfn.XLOOKUP(_xlfn.SINGLE(Falburkolattípus), lábazat!$C$1:$U$1, lábazat!$C$3:$U$17))</f>
        <v>GUMI</v>
      </c>
      <c r="Z557" s="9"/>
      <c r="AA557" s="20"/>
      <c r="AB557" s="39"/>
      <c r="AE557" s="9"/>
      <c r="AF557" s="9"/>
    </row>
    <row r="558" spans="1:32">
      <c r="A558" s="32" t="str">
        <f>LEFT(ID)</f>
        <v>O</v>
      </c>
      <c r="B558" s="33">
        <f t="shared" si="59"/>
        <v>1</v>
      </c>
      <c r="C558" s="33">
        <f t="shared" si="60"/>
        <v>10</v>
      </c>
      <c r="D558" s="9" t="s">
        <v>580</v>
      </c>
      <c r="E558" s="9" t="s">
        <v>123</v>
      </c>
      <c r="F558" s="9" t="s">
        <v>119</v>
      </c>
      <c r="G558" s="9" t="s">
        <v>19</v>
      </c>
      <c r="H558" s="9" t="s">
        <v>575</v>
      </c>
      <c r="I558" s="9" t="s">
        <v>447</v>
      </c>
      <c r="J558" s="34">
        <v>64.59</v>
      </c>
      <c r="K558" s="35">
        <v>33.630000000000003</v>
      </c>
      <c r="L558" s="35">
        <v>3.03</v>
      </c>
      <c r="M558" s="35">
        <v>2.98</v>
      </c>
      <c r="N558" s="9" t="s">
        <v>22</v>
      </c>
      <c r="O558" s="9" t="s">
        <v>125</v>
      </c>
      <c r="P558" s="9" t="s">
        <v>51</v>
      </c>
      <c r="Q558" s="34">
        <v>2.5</v>
      </c>
      <c r="R558" s="34">
        <v>0</v>
      </c>
      <c r="S558" s="36">
        <f t="shared" si="61"/>
        <v>97.717400000000012</v>
      </c>
      <c r="T558" s="37">
        <f t="shared" si="62"/>
        <v>192.47820000000002</v>
      </c>
      <c r="U558" s="38">
        <f t="shared" si="63"/>
        <v>7.7508000000000008</v>
      </c>
      <c r="V558" s="9" t="str" cm="1">
        <f t="array" ref="V558">_xlfn.XLOOKUP(HsgLista[[#This Row],[Helyiség kategória kód]], _KatKódok, Hasznos_e)</f>
        <v>Hasznos</v>
      </c>
      <c r="W558" s="55" t="str">
        <f t="shared" si="64"/>
        <v>Nem kell</v>
      </c>
      <c r="X558" s="103">
        <f t="shared" si="65"/>
        <v>4.9999999999999822E-2</v>
      </c>
      <c r="Y558" s="9" t="str" cm="1">
        <f t="array" ref="Y558">_xlfn.XLOOKUP(_xlfn.SINGLE(Burkolattípus), lábazat!$A$3:$A$17, _xlfn.XLOOKUP(_xlfn.SINGLE(Falburkolattípus), lábazat!$C$1:$U$1, lábazat!$C$3:$U$17))</f>
        <v>GUMI</v>
      </c>
      <c r="Z558" s="9"/>
      <c r="AA558" s="20"/>
      <c r="AB558" s="39"/>
      <c r="AE558" s="9"/>
      <c r="AF558" s="9"/>
    </row>
    <row r="559" spans="1:32">
      <c r="A559" s="32" t="str">
        <f>LEFT(ID)</f>
        <v>O</v>
      </c>
      <c r="B559" s="33">
        <f t="shared" si="59"/>
        <v>1</v>
      </c>
      <c r="C559" s="33">
        <f t="shared" si="60"/>
        <v>11</v>
      </c>
      <c r="D559" s="9" t="s">
        <v>581</v>
      </c>
      <c r="E559" s="9" t="s">
        <v>123</v>
      </c>
      <c r="F559" s="9" t="s">
        <v>119</v>
      </c>
      <c r="G559" s="9" t="s">
        <v>19</v>
      </c>
      <c r="H559" s="9" t="s">
        <v>575</v>
      </c>
      <c r="I559" s="9" t="s">
        <v>447</v>
      </c>
      <c r="J559" s="34">
        <v>64.59</v>
      </c>
      <c r="K559" s="35">
        <v>33.630000000000003</v>
      </c>
      <c r="L559" s="35">
        <v>3.03</v>
      </c>
      <c r="M559" s="35">
        <v>2.98</v>
      </c>
      <c r="N559" s="9" t="s">
        <v>22</v>
      </c>
      <c r="O559" s="9" t="s">
        <v>125</v>
      </c>
      <c r="P559" s="9" t="s">
        <v>51</v>
      </c>
      <c r="Q559" s="34">
        <v>2.5</v>
      </c>
      <c r="R559" s="34">
        <v>0</v>
      </c>
      <c r="S559" s="36">
        <f t="shared" si="61"/>
        <v>97.717400000000012</v>
      </c>
      <c r="T559" s="37">
        <f t="shared" si="62"/>
        <v>192.47820000000002</v>
      </c>
      <c r="U559" s="38">
        <f t="shared" si="63"/>
        <v>7.7508000000000008</v>
      </c>
      <c r="V559" s="9" t="str" cm="1">
        <f t="array" ref="V559">_xlfn.XLOOKUP(HsgLista[[#This Row],[Helyiség kategória kód]], _KatKódok, Hasznos_e)</f>
        <v>Hasznos</v>
      </c>
      <c r="W559" s="55" t="str">
        <f t="shared" si="64"/>
        <v>Nem kell</v>
      </c>
      <c r="X559" s="103">
        <f t="shared" si="65"/>
        <v>4.9999999999999822E-2</v>
      </c>
      <c r="Y559" s="9" t="str" cm="1">
        <f t="array" ref="Y559">_xlfn.XLOOKUP(_xlfn.SINGLE(Burkolattípus), lábazat!$A$3:$A$17, _xlfn.XLOOKUP(_xlfn.SINGLE(Falburkolattípus), lábazat!$C$1:$U$1, lábazat!$C$3:$U$17))</f>
        <v>GUMI</v>
      </c>
      <c r="Z559" s="9"/>
      <c r="AA559" s="20"/>
      <c r="AB559" s="39"/>
      <c r="AE559" s="9"/>
      <c r="AF559" s="9"/>
    </row>
    <row r="560" spans="1:32">
      <c r="A560" s="32" t="str">
        <f>LEFT(ID)</f>
        <v>O</v>
      </c>
      <c r="B560" s="33">
        <f t="shared" si="59"/>
        <v>1</v>
      </c>
      <c r="C560" s="33">
        <f t="shared" si="60"/>
        <v>12</v>
      </c>
      <c r="D560" s="9" t="s">
        <v>582</v>
      </c>
      <c r="E560" s="9" t="s">
        <v>123</v>
      </c>
      <c r="F560" s="9" t="s">
        <v>119</v>
      </c>
      <c r="G560" s="9" t="s">
        <v>19</v>
      </c>
      <c r="H560" s="9" t="s">
        <v>575</v>
      </c>
      <c r="I560" s="9" t="s">
        <v>447</v>
      </c>
      <c r="J560" s="34">
        <v>64.59</v>
      </c>
      <c r="K560" s="35">
        <v>33.630000000000003</v>
      </c>
      <c r="L560" s="35">
        <v>3.03</v>
      </c>
      <c r="M560" s="35">
        <v>2.98</v>
      </c>
      <c r="N560" s="9" t="s">
        <v>22</v>
      </c>
      <c r="O560" s="9" t="s">
        <v>125</v>
      </c>
      <c r="P560" s="9" t="s">
        <v>51</v>
      </c>
      <c r="Q560" s="34">
        <v>2.5</v>
      </c>
      <c r="R560" s="34">
        <v>0</v>
      </c>
      <c r="S560" s="36">
        <f t="shared" si="61"/>
        <v>97.717400000000012</v>
      </c>
      <c r="T560" s="37">
        <f t="shared" si="62"/>
        <v>192.47820000000002</v>
      </c>
      <c r="U560" s="38">
        <f t="shared" si="63"/>
        <v>7.7508000000000008</v>
      </c>
      <c r="V560" s="9" t="str" cm="1">
        <f t="array" ref="V560">_xlfn.XLOOKUP(HsgLista[[#This Row],[Helyiség kategória kód]], _KatKódok, Hasznos_e)</f>
        <v>Hasznos</v>
      </c>
      <c r="W560" s="55" t="str">
        <f t="shared" si="64"/>
        <v>Nem kell</v>
      </c>
      <c r="X560" s="103">
        <f t="shared" si="65"/>
        <v>4.9999999999999822E-2</v>
      </c>
      <c r="Y560" s="9" t="str" cm="1">
        <f t="array" ref="Y560">_xlfn.XLOOKUP(_xlfn.SINGLE(Burkolattípus), lábazat!$A$3:$A$17, _xlfn.XLOOKUP(_xlfn.SINGLE(Falburkolattípus), lábazat!$C$1:$U$1, lábazat!$C$3:$U$17))</f>
        <v>GUMI</v>
      </c>
      <c r="Z560" s="9"/>
      <c r="AA560" s="20"/>
      <c r="AB560" s="39"/>
      <c r="AE560" s="9"/>
      <c r="AF560" s="9"/>
    </row>
    <row r="561" spans="1:32">
      <c r="A561" s="32" t="str">
        <f>LEFT(ID)</f>
        <v>O</v>
      </c>
      <c r="B561" s="33">
        <f t="shared" si="59"/>
        <v>1</v>
      </c>
      <c r="C561" s="33">
        <f t="shared" si="60"/>
        <v>13</v>
      </c>
      <c r="D561" s="9" t="s">
        <v>583</v>
      </c>
      <c r="E561" s="9" t="s">
        <v>123</v>
      </c>
      <c r="F561" s="9" t="s">
        <v>119</v>
      </c>
      <c r="G561" s="9" t="s">
        <v>19</v>
      </c>
      <c r="H561" s="9" t="s">
        <v>575</v>
      </c>
      <c r="I561" s="9" t="s">
        <v>447</v>
      </c>
      <c r="J561" s="34">
        <v>64.59</v>
      </c>
      <c r="K561" s="35">
        <v>33.630000000000003</v>
      </c>
      <c r="L561" s="35">
        <v>3.03</v>
      </c>
      <c r="M561" s="35">
        <v>2.98</v>
      </c>
      <c r="N561" s="9" t="s">
        <v>22</v>
      </c>
      <c r="O561" s="9" t="s">
        <v>125</v>
      </c>
      <c r="P561" s="9" t="s">
        <v>51</v>
      </c>
      <c r="Q561" s="34">
        <v>2.5</v>
      </c>
      <c r="R561" s="34">
        <v>0</v>
      </c>
      <c r="S561" s="36">
        <f t="shared" si="61"/>
        <v>97.717400000000012</v>
      </c>
      <c r="T561" s="37">
        <f t="shared" si="62"/>
        <v>192.47820000000002</v>
      </c>
      <c r="U561" s="38">
        <f t="shared" si="63"/>
        <v>7.7508000000000008</v>
      </c>
      <c r="V561" s="9" t="str" cm="1">
        <f t="array" ref="V561">_xlfn.XLOOKUP(HsgLista[[#This Row],[Helyiség kategória kód]], _KatKódok, Hasznos_e)</f>
        <v>Hasznos</v>
      </c>
      <c r="W561" s="55" t="str">
        <f t="shared" si="64"/>
        <v>Nem kell</v>
      </c>
      <c r="X561" s="103">
        <f t="shared" si="65"/>
        <v>4.9999999999999822E-2</v>
      </c>
      <c r="Y561" s="9" t="str" cm="1">
        <f t="array" ref="Y561">_xlfn.XLOOKUP(_xlfn.SINGLE(Burkolattípus), lábazat!$A$3:$A$17, _xlfn.XLOOKUP(_xlfn.SINGLE(Falburkolattípus), lábazat!$C$1:$U$1, lábazat!$C$3:$U$17))</f>
        <v>GUMI</v>
      </c>
      <c r="Z561" s="9"/>
      <c r="AA561" s="20"/>
      <c r="AB561" s="39"/>
      <c r="AE561" s="9"/>
      <c r="AF561" s="9"/>
    </row>
    <row r="562" spans="1:32">
      <c r="A562" s="32" t="str">
        <f>LEFT(ID)</f>
        <v>O</v>
      </c>
      <c r="B562" s="33">
        <f t="shared" si="59"/>
        <v>2</v>
      </c>
      <c r="C562" s="33">
        <f t="shared" si="60"/>
        <v>7</v>
      </c>
      <c r="D562" s="9" t="s">
        <v>584</v>
      </c>
      <c r="E562" s="9" t="s">
        <v>123</v>
      </c>
      <c r="F562" s="9" t="s">
        <v>119</v>
      </c>
      <c r="G562" s="9" t="s">
        <v>19</v>
      </c>
      <c r="H562" s="9" t="s">
        <v>575</v>
      </c>
      <c r="I562" s="9" t="s">
        <v>447</v>
      </c>
      <c r="J562" s="34">
        <v>66.64</v>
      </c>
      <c r="K562" s="35">
        <v>33.159999999999997</v>
      </c>
      <c r="L562" s="35">
        <v>3.03</v>
      </c>
      <c r="M562" s="35">
        <v>2.98</v>
      </c>
      <c r="N562" s="9" t="s">
        <v>22</v>
      </c>
      <c r="O562" s="9" t="s">
        <v>125</v>
      </c>
      <c r="P562" s="9" t="s">
        <v>51</v>
      </c>
      <c r="Q562" s="34">
        <v>2.13</v>
      </c>
      <c r="R562" s="34">
        <v>8.6999999999999993</v>
      </c>
      <c r="S562" s="36">
        <f t="shared" si="61"/>
        <v>87.986799999999988</v>
      </c>
      <c r="T562" s="37">
        <f t="shared" si="62"/>
        <v>198.5872</v>
      </c>
      <c r="U562" s="38">
        <f t="shared" si="63"/>
        <v>7.9968000000000004</v>
      </c>
      <c r="V562" s="9" t="str" cm="1">
        <f t="array" ref="V562">_xlfn.XLOOKUP(HsgLista[[#This Row],[Helyiség kategória kód]], _KatKódok, Hasznos_e)</f>
        <v>Hasznos</v>
      </c>
      <c r="W562" s="55" t="str">
        <f t="shared" si="64"/>
        <v>Nem kell</v>
      </c>
      <c r="X562" s="103">
        <f t="shared" si="65"/>
        <v>4.9999999999999822E-2</v>
      </c>
      <c r="Y562" s="9" t="str" cm="1">
        <f t="array" ref="Y562">_xlfn.XLOOKUP(_xlfn.SINGLE(Burkolattípus), lábazat!$A$3:$A$17, _xlfn.XLOOKUP(_xlfn.SINGLE(Falburkolattípus), lábazat!$C$1:$U$1, lábazat!$C$3:$U$17))</f>
        <v>GUMI</v>
      </c>
      <c r="Z562" s="9"/>
      <c r="AA562" s="20"/>
      <c r="AB562" s="39"/>
      <c r="AE562" s="9"/>
      <c r="AF562" s="9"/>
    </row>
    <row r="563" spans="1:32">
      <c r="A563" s="32" t="str">
        <f>LEFT(ID)</f>
        <v>O</v>
      </c>
      <c r="B563" s="33">
        <f t="shared" si="59"/>
        <v>2</v>
      </c>
      <c r="C563" s="33">
        <f t="shared" si="60"/>
        <v>8</v>
      </c>
      <c r="D563" s="9" t="s">
        <v>585</v>
      </c>
      <c r="E563" s="9" t="s">
        <v>123</v>
      </c>
      <c r="F563" s="9" t="s">
        <v>119</v>
      </c>
      <c r="G563" s="9" t="s">
        <v>19</v>
      </c>
      <c r="H563" s="9" t="s">
        <v>575</v>
      </c>
      <c r="I563" s="9" t="s">
        <v>447</v>
      </c>
      <c r="J563" s="34">
        <v>67.23</v>
      </c>
      <c r="K563" s="35">
        <v>34.909999999999997</v>
      </c>
      <c r="L563" s="35">
        <v>3.03</v>
      </c>
      <c r="M563" s="35">
        <v>2.98</v>
      </c>
      <c r="N563" s="9" t="s">
        <v>22</v>
      </c>
      <c r="O563" s="9" t="s">
        <v>125</v>
      </c>
      <c r="P563" s="9" t="s">
        <v>51</v>
      </c>
      <c r="Q563" s="34">
        <v>2.5</v>
      </c>
      <c r="R563" s="34">
        <v>1.68</v>
      </c>
      <c r="S563" s="36">
        <f t="shared" si="61"/>
        <v>99.851799999999983</v>
      </c>
      <c r="T563" s="37">
        <f t="shared" si="62"/>
        <v>200.34540000000001</v>
      </c>
      <c r="U563" s="38">
        <f t="shared" si="63"/>
        <v>8.0676000000000005</v>
      </c>
      <c r="V563" s="9" t="str" cm="1">
        <f t="array" ref="V563">_xlfn.XLOOKUP(HsgLista[[#This Row],[Helyiség kategória kód]], _KatKódok, Hasznos_e)</f>
        <v>Hasznos</v>
      </c>
      <c r="W563" s="55" t="str">
        <f t="shared" si="64"/>
        <v>Nem kell</v>
      </c>
      <c r="X563" s="103">
        <f t="shared" si="65"/>
        <v>4.9999999999999822E-2</v>
      </c>
      <c r="Y563" s="9" t="str" cm="1">
        <f t="array" ref="Y563">_xlfn.XLOOKUP(_xlfn.SINGLE(Burkolattípus), lábazat!$A$3:$A$17, _xlfn.XLOOKUP(_xlfn.SINGLE(Falburkolattípus), lábazat!$C$1:$U$1, lábazat!$C$3:$U$17))</f>
        <v>GUMI</v>
      </c>
      <c r="Z563" s="9"/>
      <c r="AA563" s="20"/>
      <c r="AB563" s="39"/>
      <c r="AE563" s="9"/>
      <c r="AF563" s="9"/>
    </row>
    <row r="564" spans="1:32">
      <c r="A564" s="32" t="str">
        <f>LEFT(ID)</f>
        <v>O</v>
      </c>
      <c r="B564" s="33">
        <f t="shared" si="59"/>
        <v>2</v>
      </c>
      <c r="C564" s="33">
        <f t="shared" si="60"/>
        <v>9</v>
      </c>
      <c r="D564" s="9" t="s">
        <v>586</v>
      </c>
      <c r="E564" s="9" t="s">
        <v>123</v>
      </c>
      <c r="F564" s="9" t="s">
        <v>119</v>
      </c>
      <c r="G564" s="9" t="s">
        <v>19</v>
      </c>
      <c r="H564" s="9" t="s">
        <v>575</v>
      </c>
      <c r="I564" s="9" t="s">
        <v>447</v>
      </c>
      <c r="J564" s="34">
        <v>64.62</v>
      </c>
      <c r="K564" s="35">
        <v>33.630000000000003</v>
      </c>
      <c r="L564" s="35">
        <v>3.03</v>
      </c>
      <c r="M564" s="35">
        <v>2.98</v>
      </c>
      <c r="N564" s="9" t="s">
        <v>22</v>
      </c>
      <c r="O564" s="9" t="s">
        <v>125</v>
      </c>
      <c r="P564" s="9" t="s">
        <v>51</v>
      </c>
      <c r="Q564" s="34">
        <v>2.5</v>
      </c>
      <c r="R564" s="34">
        <v>0</v>
      </c>
      <c r="S564" s="36">
        <f t="shared" si="61"/>
        <v>97.717400000000012</v>
      </c>
      <c r="T564" s="37">
        <f t="shared" si="62"/>
        <v>192.5676</v>
      </c>
      <c r="U564" s="38">
        <f t="shared" si="63"/>
        <v>7.7544000000000004</v>
      </c>
      <c r="V564" s="9" t="str" cm="1">
        <f t="array" ref="V564">_xlfn.XLOOKUP(HsgLista[[#This Row],[Helyiség kategória kód]], _KatKódok, Hasznos_e)</f>
        <v>Hasznos</v>
      </c>
      <c r="W564" s="55" t="str">
        <f t="shared" si="64"/>
        <v>Nem kell</v>
      </c>
      <c r="X564" s="103">
        <f t="shared" si="65"/>
        <v>4.9999999999999822E-2</v>
      </c>
      <c r="Y564" s="9" t="str" cm="1">
        <f t="array" ref="Y564">_xlfn.XLOOKUP(_xlfn.SINGLE(Burkolattípus), lábazat!$A$3:$A$17, _xlfn.XLOOKUP(_xlfn.SINGLE(Falburkolattípus), lábazat!$C$1:$U$1, lábazat!$C$3:$U$17))</f>
        <v>GUMI</v>
      </c>
      <c r="Z564" s="9"/>
      <c r="AA564" s="20"/>
      <c r="AB564" s="39"/>
      <c r="AE564" s="9"/>
      <c r="AF564" s="9"/>
    </row>
    <row r="565" spans="1:32">
      <c r="A565" s="32" t="str">
        <f>LEFT(ID)</f>
        <v>O</v>
      </c>
      <c r="B565" s="33">
        <f t="shared" si="59"/>
        <v>2</v>
      </c>
      <c r="C565" s="33">
        <f t="shared" si="60"/>
        <v>10</v>
      </c>
      <c r="D565" s="9" t="s">
        <v>587</v>
      </c>
      <c r="E565" s="9" t="s">
        <v>123</v>
      </c>
      <c r="F565" s="9" t="s">
        <v>119</v>
      </c>
      <c r="G565" s="9" t="s">
        <v>19</v>
      </c>
      <c r="H565" s="9" t="s">
        <v>575</v>
      </c>
      <c r="I565" s="9" t="s">
        <v>447</v>
      </c>
      <c r="J565" s="34">
        <v>64.62</v>
      </c>
      <c r="K565" s="35">
        <v>33.630000000000003</v>
      </c>
      <c r="L565" s="35">
        <v>3.03</v>
      </c>
      <c r="M565" s="35">
        <v>2.98</v>
      </c>
      <c r="N565" s="9" t="s">
        <v>22</v>
      </c>
      <c r="O565" s="9" t="s">
        <v>125</v>
      </c>
      <c r="P565" s="9" t="s">
        <v>51</v>
      </c>
      <c r="Q565" s="34">
        <v>2.5</v>
      </c>
      <c r="R565" s="34">
        <v>0</v>
      </c>
      <c r="S565" s="36">
        <f t="shared" si="61"/>
        <v>97.717400000000012</v>
      </c>
      <c r="T565" s="37">
        <f t="shared" si="62"/>
        <v>192.5676</v>
      </c>
      <c r="U565" s="38">
        <f t="shared" si="63"/>
        <v>7.7544000000000004</v>
      </c>
      <c r="V565" s="9" t="str" cm="1">
        <f t="array" ref="V565">_xlfn.XLOOKUP(HsgLista[[#This Row],[Helyiség kategória kód]], _KatKódok, Hasznos_e)</f>
        <v>Hasznos</v>
      </c>
      <c r="W565" s="55" t="str">
        <f t="shared" si="64"/>
        <v>Nem kell</v>
      </c>
      <c r="X565" s="103">
        <f t="shared" si="65"/>
        <v>4.9999999999999822E-2</v>
      </c>
      <c r="Y565" s="9" t="str" cm="1">
        <f t="array" ref="Y565">_xlfn.XLOOKUP(_xlfn.SINGLE(Burkolattípus), lábazat!$A$3:$A$17, _xlfn.XLOOKUP(_xlfn.SINGLE(Falburkolattípus), lábazat!$C$1:$U$1, lábazat!$C$3:$U$17))</f>
        <v>GUMI</v>
      </c>
      <c r="Z565" s="9"/>
      <c r="AA565" s="20"/>
      <c r="AB565" s="39"/>
      <c r="AE565" s="9"/>
      <c r="AF565" s="9"/>
    </row>
    <row r="566" spans="1:32">
      <c r="A566" s="32" t="str">
        <f>LEFT(ID)</f>
        <v>O</v>
      </c>
      <c r="B566" s="33">
        <f t="shared" si="59"/>
        <v>2</v>
      </c>
      <c r="C566" s="33">
        <f t="shared" si="60"/>
        <v>11</v>
      </c>
      <c r="D566" s="9" t="s">
        <v>588</v>
      </c>
      <c r="E566" s="9" t="s">
        <v>123</v>
      </c>
      <c r="F566" s="9" t="s">
        <v>119</v>
      </c>
      <c r="G566" s="9" t="s">
        <v>19</v>
      </c>
      <c r="H566" s="9" t="s">
        <v>575</v>
      </c>
      <c r="I566" s="9" t="s">
        <v>447</v>
      </c>
      <c r="J566" s="34">
        <v>69.069999999999993</v>
      </c>
      <c r="K566" s="35">
        <v>37.93</v>
      </c>
      <c r="L566" s="35">
        <v>3.03</v>
      </c>
      <c r="M566" s="35">
        <v>2.98</v>
      </c>
      <c r="N566" s="9" t="s">
        <v>22</v>
      </c>
      <c r="O566" s="9" t="s">
        <v>125</v>
      </c>
      <c r="P566" s="9" t="s">
        <v>51</v>
      </c>
      <c r="Q566" s="34">
        <v>2.5</v>
      </c>
      <c r="R566" s="34">
        <v>0</v>
      </c>
      <c r="S566" s="36">
        <f t="shared" si="61"/>
        <v>110.5314</v>
      </c>
      <c r="T566" s="37">
        <f t="shared" si="62"/>
        <v>205.82859999999997</v>
      </c>
      <c r="U566" s="38">
        <f t="shared" si="63"/>
        <v>8.2883999999999993</v>
      </c>
      <c r="V566" s="9" t="str" cm="1">
        <f t="array" ref="V566">_xlfn.XLOOKUP(HsgLista[[#This Row],[Helyiség kategória kód]], _KatKódok, Hasznos_e)</f>
        <v>Hasznos</v>
      </c>
      <c r="W566" s="55" t="str">
        <f t="shared" si="64"/>
        <v>Nem kell</v>
      </c>
      <c r="X566" s="103">
        <f t="shared" si="65"/>
        <v>4.9999999999999822E-2</v>
      </c>
      <c r="Y566" s="9" t="str" cm="1">
        <f t="array" ref="Y566">_xlfn.XLOOKUP(_xlfn.SINGLE(Burkolattípus), lábazat!$A$3:$A$17, _xlfn.XLOOKUP(_xlfn.SINGLE(Falburkolattípus), lábazat!$C$1:$U$1, lábazat!$C$3:$U$17))</f>
        <v>GUMI</v>
      </c>
      <c r="Z566" s="9"/>
      <c r="AA566" s="20"/>
      <c r="AB566" s="39"/>
      <c r="AE566" s="9"/>
      <c r="AF566" s="9"/>
    </row>
    <row r="567" spans="1:32">
      <c r="A567" s="32" t="str">
        <f>LEFT(ID)</f>
        <v>O</v>
      </c>
      <c r="B567" s="33">
        <f t="shared" si="59"/>
        <v>2</v>
      </c>
      <c r="C567" s="33">
        <f t="shared" si="60"/>
        <v>12</v>
      </c>
      <c r="D567" s="9" t="s">
        <v>589</v>
      </c>
      <c r="E567" s="9" t="s">
        <v>123</v>
      </c>
      <c r="F567" s="9" t="s">
        <v>119</v>
      </c>
      <c r="G567" s="9" t="s">
        <v>19</v>
      </c>
      <c r="H567" s="9" t="s">
        <v>575</v>
      </c>
      <c r="I567" s="9" t="s">
        <v>447</v>
      </c>
      <c r="J567" s="34">
        <v>64.59</v>
      </c>
      <c r="K567" s="35">
        <v>33.630000000000003</v>
      </c>
      <c r="L567" s="35">
        <v>3.03</v>
      </c>
      <c r="M567" s="35">
        <v>2.98</v>
      </c>
      <c r="N567" s="9" t="s">
        <v>22</v>
      </c>
      <c r="O567" s="9" t="s">
        <v>125</v>
      </c>
      <c r="P567" s="9" t="s">
        <v>51</v>
      </c>
      <c r="Q567" s="34">
        <v>2.5</v>
      </c>
      <c r="R567" s="34">
        <v>0</v>
      </c>
      <c r="S567" s="36">
        <f t="shared" si="61"/>
        <v>97.717400000000012</v>
      </c>
      <c r="T567" s="37">
        <f t="shared" si="62"/>
        <v>192.47820000000002</v>
      </c>
      <c r="U567" s="38">
        <f t="shared" si="63"/>
        <v>7.7508000000000008</v>
      </c>
      <c r="V567" s="9" t="str" cm="1">
        <f t="array" ref="V567">_xlfn.XLOOKUP(HsgLista[[#This Row],[Helyiség kategória kód]], _KatKódok, Hasznos_e)</f>
        <v>Hasznos</v>
      </c>
      <c r="W567" s="55" t="str">
        <f t="shared" si="64"/>
        <v>Nem kell</v>
      </c>
      <c r="X567" s="103">
        <f t="shared" si="65"/>
        <v>4.9999999999999822E-2</v>
      </c>
      <c r="Y567" s="9" t="str" cm="1">
        <f t="array" ref="Y567">_xlfn.XLOOKUP(_xlfn.SINGLE(Burkolattípus), lábazat!$A$3:$A$17, _xlfn.XLOOKUP(_xlfn.SINGLE(Falburkolattípus), lábazat!$C$1:$U$1, lábazat!$C$3:$U$17))</f>
        <v>GUMI</v>
      </c>
      <c r="Z567" s="9"/>
      <c r="AA567" s="20"/>
      <c r="AB567" s="39"/>
      <c r="AE567" s="9"/>
      <c r="AF567" s="9"/>
    </row>
    <row r="568" spans="1:32">
      <c r="A568" s="32" t="str">
        <f>LEFT(ID)</f>
        <v>O</v>
      </c>
      <c r="B568" s="33">
        <f t="shared" si="59"/>
        <v>2</v>
      </c>
      <c r="C568" s="33">
        <f t="shared" si="60"/>
        <v>13</v>
      </c>
      <c r="D568" s="9" t="s">
        <v>590</v>
      </c>
      <c r="E568" s="9" t="s">
        <v>123</v>
      </c>
      <c r="F568" s="9" t="s">
        <v>119</v>
      </c>
      <c r="G568" s="9" t="s">
        <v>19</v>
      </c>
      <c r="H568" s="9" t="s">
        <v>575</v>
      </c>
      <c r="I568" s="9" t="s">
        <v>447</v>
      </c>
      <c r="J568" s="34">
        <v>64.59</v>
      </c>
      <c r="K568" s="35">
        <v>33.630000000000003</v>
      </c>
      <c r="L568" s="35">
        <v>3.03</v>
      </c>
      <c r="M568" s="35">
        <v>2.98</v>
      </c>
      <c r="N568" s="9" t="s">
        <v>22</v>
      </c>
      <c r="O568" s="9" t="s">
        <v>125</v>
      </c>
      <c r="P568" s="9" t="s">
        <v>51</v>
      </c>
      <c r="Q568" s="34">
        <v>2.5</v>
      </c>
      <c r="R568" s="34">
        <v>0</v>
      </c>
      <c r="S568" s="36">
        <f t="shared" si="61"/>
        <v>97.717400000000012</v>
      </c>
      <c r="T568" s="37">
        <f t="shared" si="62"/>
        <v>192.47820000000002</v>
      </c>
      <c r="U568" s="38">
        <f t="shared" si="63"/>
        <v>7.7508000000000008</v>
      </c>
      <c r="V568" s="9" t="str" cm="1">
        <f t="array" ref="V568">_xlfn.XLOOKUP(HsgLista[[#This Row],[Helyiség kategória kód]], _KatKódok, Hasznos_e)</f>
        <v>Hasznos</v>
      </c>
      <c r="W568" s="55" t="str">
        <f t="shared" si="64"/>
        <v>Nem kell</v>
      </c>
      <c r="X568" s="103">
        <f t="shared" si="65"/>
        <v>4.9999999999999822E-2</v>
      </c>
      <c r="Y568" s="9" t="str" cm="1">
        <f t="array" ref="Y568">_xlfn.XLOOKUP(_xlfn.SINGLE(Burkolattípus), lábazat!$A$3:$A$17, _xlfn.XLOOKUP(_xlfn.SINGLE(Falburkolattípus), lábazat!$C$1:$U$1, lábazat!$C$3:$U$17))</f>
        <v>GUMI</v>
      </c>
      <c r="Z568" s="9"/>
      <c r="AA568" s="20"/>
      <c r="AB568" s="39"/>
      <c r="AE568" s="9"/>
      <c r="AF568" s="9"/>
    </row>
    <row r="569" spans="1:32">
      <c r="A569" s="32" t="str">
        <f>LEFT(ID)</f>
        <v>O</v>
      </c>
      <c r="B569" s="33">
        <f t="shared" si="59"/>
        <v>2</v>
      </c>
      <c r="C569" s="33">
        <f t="shared" si="60"/>
        <v>14</v>
      </c>
      <c r="D569" s="9" t="s">
        <v>591</v>
      </c>
      <c r="E569" s="9" t="s">
        <v>123</v>
      </c>
      <c r="F569" s="9" t="s">
        <v>119</v>
      </c>
      <c r="G569" s="9" t="s">
        <v>19</v>
      </c>
      <c r="H569" s="9" t="s">
        <v>575</v>
      </c>
      <c r="I569" s="9" t="s">
        <v>447</v>
      </c>
      <c r="J569" s="34">
        <v>64.59</v>
      </c>
      <c r="K569" s="35">
        <v>33.93</v>
      </c>
      <c r="L569" s="35">
        <v>3.03</v>
      </c>
      <c r="M569" s="35">
        <v>2.98</v>
      </c>
      <c r="N569" s="9" t="s">
        <v>22</v>
      </c>
      <c r="O569" s="9" t="s">
        <v>125</v>
      </c>
      <c r="P569" s="9" t="s">
        <v>51</v>
      </c>
      <c r="Q569" s="34">
        <v>2.5</v>
      </c>
      <c r="R569" s="34">
        <v>0</v>
      </c>
      <c r="S569" s="36">
        <f t="shared" si="61"/>
        <v>98.611400000000003</v>
      </c>
      <c r="T569" s="37">
        <f t="shared" si="62"/>
        <v>192.47820000000002</v>
      </c>
      <c r="U569" s="38">
        <f t="shared" si="63"/>
        <v>7.7508000000000008</v>
      </c>
      <c r="V569" s="9" t="str" cm="1">
        <f t="array" ref="V569">_xlfn.XLOOKUP(HsgLista[[#This Row],[Helyiség kategória kód]], _KatKódok, Hasznos_e)</f>
        <v>Hasznos</v>
      </c>
      <c r="W569" s="55" t="str">
        <f t="shared" si="64"/>
        <v>Nem kell</v>
      </c>
      <c r="X569" s="103">
        <f t="shared" si="65"/>
        <v>4.9999999999999822E-2</v>
      </c>
      <c r="Y569" s="9" t="str" cm="1">
        <f t="array" ref="Y569">_xlfn.XLOOKUP(_xlfn.SINGLE(Burkolattípus), lábazat!$A$3:$A$17, _xlfn.XLOOKUP(_xlfn.SINGLE(Falburkolattípus), lábazat!$C$1:$U$1, lábazat!$C$3:$U$17))</f>
        <v>GUMI</v>
      </c>
      <c r="Z569" s="9"/>
      <c r="AA569" s="20"/>
      <c r="AB569" s="39"/>
      <c r="AE569" s="9"/>
      <c r="AF569" s="9"/>
    </row>
    <row r="570" spans="1:32">
      <c r="A570" s="32" t="str">
        <f>LEFT(ID)</f>
        <v>O</v>
      </c>
      <c r="B570" s="33">
        <f t="shared" si="59"/>
        <v>2</v>
      </c>
      <c r="C570" s="33">
        <f t="shared" si="60"/>
        <v>15</v>
      </c>
      <c r="D570" s="9" t="s">
        <v>592</v>
      </c>
      <c r="E570" s="9" t="s">
        <v>123</v>
      </c>
      <c r="F570" s="9" t="s">
        <v>119</v>
      </c>
      <c r="G570" s="9" t="s">
        <v>19</v>
      </c>
      <c r="H570" s="9" t="s">
        <v>575</v>
      </c>
      <c r="I570" s="9" t="s">
        <v>447</v>
      </c>
      <c r="J570" s="34">
        <v>64.59</v>
      </c>
      <c r="K570" s="35">
        <v>33.630000000000003</v>
      </c>
      <c r="L570" s="35">
        <v>3.03</v>
      </c>
      <c r="M570" s="35">
        <v>2.98</v>
      </c>
      <c r="N570" s="9" t="s">
        <v>22</v>
      </c>
      <c r="O570" s="9" t="s">
        <v>125</v>
      </c>
      <c r="P570" s="9" t="s">
        <v>51</v>
      </c>
      <c r="Q570" s="34">
        <v>2.5</v>
      </c>
      <c r="R570" s="34">
        <v>0</v>
      </c>
      <c r="S570" s="36">
        <f t="shared" si="61"/>
        <v>97.717400000000012</v>
      </c>
      <c r="T570" s="37">
        <f t="shared" si="62"/>
        <v>192.47820000000002</v>
      </c>
      <c r="U570" s="38">
        <f t="shared" si="63"/>
        <v>7.7508000000000008</v>
      </c>
      <c r="V570" s="9" t="str" cm="1">
        <f t="array" ref="V570">_xlfn.XLOOKUP(HsgLista[[#This Row],[Helyiség kategória kód]], _KatKódok, Hasznos_e)</f>
        <v>Hasznos</v>
      </c>
      <c r="W570" s="55" t="str">
        <f t="shared" si="64"/>
        <v>Nem kell</v>
      </c>
      <c r="X570" s="103">
        <f t="shared" si="65"/>
        <v>4.9999999999999822E-2</v>
      </c>
      <c r="Y570" s="9" t="str" cm="1">
        <f t="array" ref="Y570">_xlfn.XLOOKUP(_xlfn.SINGLE(Burkolattípus), lábazat!$A$3:$A$17, _xlfn.XLOOKUP(_xlfn.SINGLE(Falburkolattípus), lábazat!$C$1:$U$1, lábazat!$C$3:$U$17))</f>
        <v>GUMI</v>
      </c>
      <c r="Z570" s="9"/>
      <c r="AA570" s="20"/>
      <c r="AB570" s="39"/>
      <c r="AE570" s="9"/>
      <c r="AF570" s="9"/>
    </row>
    <row r="571" spans="1:32">
      <c r="A571" s="32" t="str">
        <f>LEFT(ID)</f>
        <v>O</v>
      </c>
      <c r="B571" s="33">
        <f t="shared" si="59"/>
        <v>3</v>
      </c>
      <c r="C571" s="33">
        <f t="shared" si="60"/>
        <v>11</v>
      </c>
      <c r="D571" s="9" t="s">
        <v>593</v>
      </c>
      <c r="E571" s="9" t="s">
        <v>594</v>
      </c>
      <c r="F571" s="9" t="s">
        <v>119</v>
      </c>
      <c r="G571" s="9" t="s">
        <v>19</v>
      </c>
      <c r="H571" s="9" t="s">
        <v>575</v>
      </c>
      <c r="I571" s="9" t="s">
        <v>447</v>
      </c>
      <c r="J571" s="34">
        <v>64.66</v>
      </c>
      <c r="K571" s="35">
        <v>33.630000000000003</v>
      </c>
      <c r="L571" s="35">
        <v>3.03</v>
      </c>
      <c r="M571" s="35">
        <v>2.98</v>
      </c>
      <c r="N571" s="9" t="s">
        <v>22</v>
      </c>
      <c r="O571" s="9" t="s">
        <v>125</v>
      </c>
      <c r="P571" s="9" t="s">
        <v>51</v>
      </c>
      <c r="Q571" s="34">
        <v>2.5</v>
      </c>
      <c r="R571" s="34">
        <v>0</v>
      </c>
      <c r="S571" s="36">
        <f t="shared" si="61"/>
        <v>97.717400000000012</v>
      </c>
      <c r="T571" s="37">
        <f t="shared" si="62"/>
        <v>192.68679999999998</v>
      </c>
      <c r="U571" s="38">
        <f t="shared" si="63"/>
        <v>7.7591999999999999</v>
      </c>
      <c r="V571" s="9" t="str" cm="1">
        <f t="array" ref="V571">_xlfn.XLOOKUP(HsgLista[[#This Row],[Helyiség kategória kód]], _KatKódok, Hasznos_e)</f>
        <v>Hasznos</v>
      </c>
      <c r="W571" s="55" t="str">
        <f t="shared" si="64"/>
        <v>Nem kell</v>
      </c>
      <c r="X571" s="103">
        <f t="shared" si="65"/>
        <v>4.9999999999999822E-2</v>
      </c>
      <c r="Y571" s="9" t="str" cm="1">
        <f t="array" ref="Y571">_xlfn.XLOOKUP(_xlfn.SINGLE(Burkolattípus), lábazat!$A$3:$A$17, _xlfn.XLOOKUP(_xlfn.SINGLE(Falburkolattípus), lábazat!$C$1:$U$1, lábazat!$C$3:$U$17))</f>
        <v>GUMI</v>
      </c>
      <c r="Z571" s="9"/>
      <c r="AA571" s="20"/>
      <c r="AB571" s="39"/>
      <c r="AE571" s="9"/>
      <c r="AF571" s="9"/>
    </row>
    <row r="572" spans="1:32">
      <c r="A572" s="32" t="str">
        <f>LEFT(ID)</f>
        <v>O</v>
      </c>
      <c r="B572" s="33">
        <f t="shared" si="59"/>
        <v>3</v>
      </c>
      <c r="C572" s="33">
        <f t="shared" si="60"/>
        <v>12</v>
      </c>
      <c r="D572" s="9" t="s">
        <v>595</v>
      </c>
      <c r="E572" s="9" t="s">
        <v>596</v>
      </c>
      <c r="F572" s="9" t="s">
        <v>119</v>
      </c>
      <c r="G572" s="9" t="s">
        <v>19</v>
      </c>
      <c r="H572" s="9" t="s">
        <v>575</v>
      </c>
      <c r="I572" s="9" t="s">
        <v>447</v>
      </c>
      <c r="J572" s="34">
        <v>69.069999999999993</v>
      </c>
      <c r="K572" s="35">
        <v>37.93</v>
      </c>
      <c r="L572" s="35">
        <v>3.03</v>
      </c>
      <c r="M572" s="35">
        <v>2.98</v>
      </c>
      <c r="N572" s="9" t="s">
        <v>22</v>
      </c>
      <c r="O572" s="9" t="s">
        <v>125</v>
      </c>
      <c r="P572" s="9" t="s">
        <v>51</v>
      </c>
      <c r="Q572" s="34">
        <v>2.5</v>
      </c>
      <c r="R572" s="34">
        <v>0</v>
      </c>
      <c r="S572" s="36">
        <f t="shared" si="61"/>
        <v>110.5314</v>
      </c>
      <c r="T572" s="37">
        <f t="shared" si="62"/>
        <v>205.82859999999997</v>
      </c>
      <c r="U572" s="38">
        <f t="shared" si="63"/>
        <v>8.2883999999999993</v>
      </c>
      <c r="V572" s="9" t="str" cm="1">
        <f t="array" ref="V572">_xlfn.XLOOKUP(HsgLista[[#This Row],[Helyiség kategória kód]], _KatKódok, Hasznos_e)</f>
        <v>Hasznos</v>
      </c>
      <c r="W572" s="55" t="str">
        <f t="shared" si="64"/>
        <v>Nem kell</v>
      </c>
      <c r="X572" s="103">
        <f t="shared" si="65"/>
        <v>4.9999999999999822E-2</v>
      </c>
      <c r="Y572" s="9" t="str" cm="1">
        <f t="array" ref="Y572">_xlfn.XLOOKUP(_xlfn.SINGLE(Burkolattípus), lábazat!$A$3:$A$17, _xlfn.XLOOKUP(_xlfn.SINGLE(Falburkolattípus), lábazat!$C$1:$U$1, lábazat!$C$3:$U$17))</f>
        <v>GUMI</v>
      </c>
      <c r="Z572" s="9"/>
      <c r="AA572" s="20"/>
      <c r="AB572" s="39"/>
      <c r="AE572" s="9"/>
      <c r="AF572" s="9"/>
    </row>
    <row r="573" spans="1:32">
      <c r="A573" s="32" t="str">
        <f>LEFT(ID)</f>
        <v>O</v>
      </c>
      <c r="B573" s="33">
        <f t="shared" si="59"/>
        <v>3</v>
      </c>
      <c r="C573" s="33">
        <f t="shared" si="60"/>
        <v>13</v>
      </c>
      <c r="D573" s="9" t="s">
        <v>597</v>
      </c>
      <c r="E573" s="9" t="s">
        <v>596</v>
      </c>
      <c r="F573" s="9" t="s">
        <v>119</v>
      </c>
      <c r="G573" s="9" t="s">
        <v>19</v>
      </c>
      <c r="H573" s="9" t="s">
        <v>575</v>
      </c>
      <c r="I573" s="9" t="s">
        <v>447</v>
      </c>
      <c r="J573" s="34">
        <v>64.59</v>
      </c>
      <c r="K573" s="35">
        <v>33.630000000000003</v>
      </c>
      <c r="L573" s="35">
        <v>3.03</v>
      </c>
      <c r="M573" s="35">
        <v>2.98</v>
      </c>
      <c r="N573" s="9" t="s">
        <v>22</v>
      </c>
      <c r="O573" s="9" t="s">
        <v>125</v>
      </c>
      <c r="P573" s="9" t="s">
        <v>51</v>
      </c>
      <c r="Q573" s="34">
        <v>2.5</v>
      </c>
      <c r="R573" s="34">
        <v>0</v>
      </c>
      <c r="S573" s="36">
        <f t="shared" si="61"/>
        <v>97.717400000000012</v>
      </c>
      <c r="T573" s="37">
        <f t="shared" si="62"/>
        <v>192.47820000000002</v>
      </c>
      <c r="U573" s="38">
        <f t="shared" si="63"/>
        <v>7.7508000000000008</v>
      </c>
      <c r="V573" s="9" t="str" cm="1">
        <f t="array" ref="V573">_xlfn.XLOOKUP(HsgLista[[#This Row],[Helyiség kategória kód]], _KatKódok, Hasznos_e)</f>
        <v>Hasznos</v>
      </c>
      <c r="W573" s="55" t="str">
        <f t="shared" si="64"/>
        <v>Nem kell</v>
      </c>
      <c r="X573" s="103">
        <f t="shared" si="65"/>
        <v>4.9999999999999822E-2</v>
      </c>
      <c r="Y573" s="9" t="str" cm="1">
        <f t="array" ref="Y573">_xlfn.XLOOKUP(_xlfn.SINGLE(Burkolattípus), lábazat!$A$3:$A$17, _xlfn.XLOOKUP(_xlfn.SINGLE(Falburkolattípus), lábazat!$C$1:$U$1, lábazat!$C$3:$U$17))</f>
        <v>GUMI</v>
      </c>
      <c r="Z573" s="9"/>
      <c r="AA573" s="20"/>
      <c r="AB573" s="39"/>
      <c r="AE573" s="9"/>
      <c r="AF573" s="9"/>
    </row>
    <row r="574" spans="1:32">
      <c r="A574" s="32" t="str">
        <f>LEFT(ID)</f>
        <v>O</v>
      </c>
      <c r="B574" s="33">
        <f t="shared" si="59"/>
        <v>3</v>
      </c>
      <c r="C574" s="33">
        <f t="shared" si="60"/>
        <v>14</v>
      </c>
      <c r="D574" s="9" t="s">
        <v>598</v>
      </c>
      <c r="E574" s="9" t="s">
        <v>123</v>
      </c>
      <c r="F574" s="9" t="s">
        <v>119</v>
      </c>
      <c r="G574" s="9" t="s">
        <v>19</v>
      </c>
      <c r="H574" s="9" t="s">
        <v>575</v>
      </c>
      <c r="I574" s="9" t="s">
        <v>447</v>
      </c>
      <c r="J574" s="34">
        <v>64.59</v>
      </c>
      <c r="K574" s="35">
        <v>33.630000000000003</v>
      </c>
      <c r="L574" s="35">
        <v>3.03</v>
      </c>
      <c r="M574" s="35">
        <v>2.98</v>
      </c>
      <c r="N574" s="9" t="s">
        <v>22</v>
      </c>
      <c r="O574" s="9" t="s">
        <v>125</v>
      </c>
      <c r="P574" s="9" t="s">
        <v>51</v>
      </c>
      <c r="Q574" s="34">
        <v>2.5</v>
      </c>
      <c r="R574" s="34">
        <v>0</v>
      </c>
      <c r="S574" s="36">
        <f t="shared" si="61"/>
        <v>97.717400000000012</v>
      </c>
      <c r="T574" s="37">
        <f t="shared" si="62"/>
        <v>192.47820000000002</v>
      </c>
      <c r="U574" s="38">
        <f t="shared" si="63"/>
        <v>7.7508000000000008</v>
      </c>
      <c r="V574" s="9" t="str" cm="1">
        <f t="array" ref="V574">_xlfn.XLOOKUP(HsgLista[[#This Row],[Helyiség kategória kód]], _KatKódok, Hasznos_e)</f>
        <v>Hasznos</v>
      </c>
      <c r="W574" s="55" t="str">
        <f t="shared" si="64"/>
        <v>Nem kell</v>
      </c>
      <c r="X574" s="103">
        <f t="shared" si="65"/>
        <v>4.9999999999999822E-2</v>
      </c>
      <c r="Y574" s="9" t="str" cm="1">
        <f t="array" ref="Y574">_xlfn.XLOOKUP(_xlfn.SINGLE(Burkolattípus), lábazat!$A$3:$A$17, _xlfn.XLOOKUP(_xlfn.SINGLE(Falburkolattípus), lábazat!$C$1:$U$1, lábazat!$C$3:$U$17))</f>
        <v>GUMI</v>
      </c>
      <c r="Z574" s="9"/>
      <c r="AA574" s="20"/>
      <c r="AB574" s="39"/>
      <c r="AE574" s="9"/>
      <c r="AF574" s="9"/>
    </row>
    <row r="575" spans="1:32">
      <c r="A575" s="32" t="str">
        <f>LEFT(ID)</f>
        <v>O</v>
      </c>
      <c r="B575" s="33">
        <f t="shared" si="59"/>
        <v>3</v>
      </c>
      <c r="C575" s="33">
        <f t="shared" si="60"/>
        <v>15</v>
      </c>
      <c r="D575" s="9" t="s">
        <v>599</v>
      </c>
      <c r="E575" s="9" t="s">
        <v>123</v>
      </c>
      <c r="F575" s="9" t="s">
        <v>119</v>
      </c>
      <c r="G575" s="9" t="s">
        <v>19</v>
      </c>
      <c r="H575" s="9" t="s">
        <v>575</v>
      </c>
      <c r="I575" s="9" t="s">
        <v>447</v>
      </c>
      <c r="J575" s="34">
        <v>64.59</v>
      </c>
      <c r="K575" s="35">
        <v>33.630000000000003</v>
      </c>
      <c r="L575" s="35">
        <v>3.03</v>
      </c>
      <c r="M575" s="35">
        <v>2.98</v>
      </c>
      <c r="N575" s="9" t="s">
        <v>22</v>
      </c>
      <c r="O575" s="9" t="s">
        <v>125</v>
      </c>
      <c r="P575" s="9" t="s">
        <v>51</v>
      </c>
      <c r="Q575" s="34">
        <v>2.5</v>
      </c>
      <c r="R575" s="34">
        <v>0</v>
      </c>
      <c r="S575" s="36">
        <f t="shared" si="61"/>
        <v>97.717400000000012</v>
      </c>
      <c r="T575" s="37">
        <f t="shared" si="62"/>
        <v>192.47820000000002</v>
      </c>
      <c r="U575" s="38">
        <f t="shared" si="63"/>
        <v>7.7508000000000008</v>
      </c>
      <c r="V575" s="9" t="str" cm="1">
        <f t="array" ref="V575">_xlfn.XLOOKUP(HsgLista[[#This Row],[Helyiség kategória kód]], _KatKódok, Hasznos_e)</f>
        <v>Hasznos</v>
      </c>
      <c r="W575" s="55" t="str">
        <f t="shared" si="64"/>
        <v>Nem kell</v>
      </c>
      <c r="X575" s="103">
        <f t="shared" si="65"/>
        <v>4.9999999999999822E-2</v>
      </c>
      <c r="Y575" s="9" t="str" cm="1">
        <f t="array" ref="Y575">_xlfn.XLOOKUP(_xlfn.SINGLE(Burkolattípus), lábazat!$A$3:$A$17, _xlfn.XLOOKUP(_xlfn.SINGLE(Falburkolattípus), lábazat!$C$1:$U$1, lábazat!$C$3:$U$17))</f>
        <v>GUMI</v>
      </c>
      <c r="Z575" s="9"/>
      <c r="AA575" s="20"/>
      <c r="AB575" s="39"/>
      <c r="AE575" s="9"/>
      <c r="AF575" s="9"/>
    </row>
    <row r="576" spans="1:32">
      <c r="A576" s="32" t="str">
        <f>LEFT(ID)</f>
        <v>O</v>
      </c>
      <c r="B576" s="33">
        <f t="shared" si="59"/>
        <v>3</v>
      </c>
      <c r="C576" s="33">
        <f t="shared" si="60"/>
        <v>16</v>
      </c>
      <c r="D576" s="9" t="s">
        <v>600</v>
      </c>
      <c r="E576" s="9" t="s">
        <v>123</v>
      </c>
      <c r="F576" s="9" t="s">
        <v>119</v>
      </c>
      <c r="G576" s="9" t="s">
        <v>19</v>
      </c>
      <c r="H576" s="9" t="s">
        <v>575</v>
      </c>
      <c r="I576" s="9" t="s">
        <v>447</v>
      </c>
      <c r="J576" s="34">
        <v>64.59</v>
      </c>
      <c r="K576" s="35">
        <v>33.630000000000003</v>
      </c>
      <c r="L576" s="35">
        <v>3.03</v>
      </c>
      <c r="M576" s="35">
        <v>2.98</v>
      </c>
      <c r="N576" s="9" t="s">
        <v>22</v>
      </c>
      <c r="O576" s="9" t="s">
        <v>125</v>
      </c>
      <c r="P576" s="9" t="s">
        <v>51</v>
      </c>
      <c r="Q576" s="34">
        <v>2.5</v>
      </c>
      <c r="R576" s="34">
        <v>0</v>
      </c>
      <c r="S576" s="36">
        <f t="shared" si="61"/>
        <v>97.717400000000012</v>
      </c>
      <c r="T576" s="37">
        <f t="shared" si="62"/>
        <v>192.47820000000002</v>
      </c>
      <c r="U576" s="38">
        <f t="shared" si="63"/>
        <v>7.7508000000000008</v>
      </c>
      <c r="V576" s="9" t="str" cm="1">
        <f t="array" ref="V576">_xlfn.XLOOKUP(HsgLista[[#This Row],[Helyiség kategória kód]], _KatKódok, Hasznos_e)</f>
        <v>Hasznos</v>
      </c>
      <c r="W576" s="55" t="str">
        <f t="shared" si="64"/>
        <v>Nem kell</v>
      </c>
      <c r="X576" s="103">
        <f t="shared" si="65"/>
        <v>4.9999999999999822E-2</v>
      </c>
      <c r="Y576" s="9" t="str" cm="1">
        <f t="array" ref="Y576">_xlfn.XLOOKUP(_xlfn.SINGLE(Burkolattípus), lábazat!$A$3:$A$17, _xlfn.XLOOKUP(_xlfn.SINGLE(Falburkolattípus), lábazat!$C$1:$U$1, lábazat!$C$3:$U$17))</f>
        <v>GUMI</v>
      </c>
      <c r="Z576" s="9"/>
      <c r="AA576" s="20"/>
      <c r="AB576" s="39"/>
      <c r="AE576" s="9"/>
      <c r="AF576" s="9"/>
    </row>
    <row r="577" spans="1:32">
      <c r="A577" s="32" t="str">
        <f>LEFT(ID)</f>
        <v>O</v>
      </c>
      <c r="B577" s="33">
        <f t="shared" si="59"/>
        <v>4</v>
      </c>
      <c r="C577" s="33">
        <f t="shared" si="60"/>
        <v>16</v>
      </c>
      <c r="D577" s="9" t="s">
        <v>601</v>
      </c>
      <c r="E577" s="9" t="s">
        <v>602</v>
      </c>
      <c r="F577" s="9" t="s">
        <v>119</v>
      </c>
      <c r="G577" s="9" t="s">
        <v>19</v>
      </c>
      <c r="H577" s="9" t="s">
        <v>575</v>
      </c>
      <c r="I577" s="9" t="s">
        <v>447</v>
      </c>
      <c r="J577" s="34">
        <v>64.66</v>
      </c>
      <c r="K577" s="35">
        <v>33.630000000000003</v>
      </c>
      <c r="L577" s="35">
        <v>3.01</v>
      </c>
      <c r="M577" s="35">
        <v>2.96</v>
      </c>
      <c r="N577" s="9" t="s">
        <v>22</v>
      </c>
      <c r="O577" s="9" t="s">
        <v>125</v>
      </c>
      <c r="P577" s="9" t="s">
        <v>51</v>
      </c>
      <c r="Q577" s="34">
        <v>2.5</v>
      </c>
      <c r="R577" s="34">
        <v>0</v>
      </c>
      <c r="S577" s="36">
        <f t="shared" si="61"/>
        <v>97.044800000000009</v>
      </c>
      <c r="T577" s="37">
        <f t="shared" si="62"/>
        <v>191.39359999999999</v>
      </c>
      <c r="U577" s="38">
        <f t="shared" si="63"/>
        <v>7.7591999999999999</v>
      </c>
      <c r="V577" s="9" t="str" cm="1">
        <f t="array" ref="V577">_xlfn.XLOOKUP(HsgLista[[#This Row],[Helyiség kategória kód]], _KatKódok, Hasznos_e)</f>
        <v>Hasznos</v>
      </c>
      <c r="W577" s="55" t="str">
        <f t="shared" si="64"/>
        <v>Nem kell</v>
      </c>
      <c r="X577" s="103">
        <f t="shared" si="65"/>
        <v>4.9999999999999822E-2</v>
      </c>
      <c r="Y577" s="9" t="str" cm="1">
        <f t="array" ref="Y577">_xlfn.XLOOKUP(_xlfn.SINGLE(Burkolattípus), lábazat!$A$3:$A$17, _xlfn.XLOOKUP(_xlfn.SINGLE(Falburkolattípus), lábazat!$C$1:$U$1, lábazat!$C$3:$U$17))</f>
        <v>GUMI</v>
      </c>
      <c r="Z577" s="9"/>
      <c r="AA577" s="20"/>
      <c r="AB577" s="39"/>
      <c r="AE577" s="9"/>
      <c r="AF577" s="9"/>
    </row>
    <row r="578" spans="1:32">
      <c r="A578" s="32" t="str">
        <f>LEFT(ID)</f>
        <v>O</v>
      </c>
      <c r="B578" s="33">
        <f t="shared" si="59"/>
        <v>4</v>
      </c>
      <c r="C578" s="33">
        <f t="shared" si="60"/>
        <v>17</v>
      </c>
      <c r="D578" s="9" t="s">
        <v>603</v>
      </c>
      <c r="E578" s="9" t="s">
        <v>602</v>
      </c>
      <c r="F578" s="9" t="s">
        <v>119</v>
      </c>
      <c r="G578" s="9" t="s">
        <v>19</v>
      </c>
      <c r="H578" s="9" t="s">
        <v>575</v>
      </c>
      <c r="I578" s="9" t="s">
        <v>447</v>
      </c>
      <c r="J578" s="34">
        <v>69.069999999999993</v>
      </c>
      <c r="K578" s="35">
        <v>37.93</v>
      </c>
      <c r="L578" s="35">
        <v>3.01</v>
      </c>
      <c r="M578" s="35">
        <v>2.96</v>
      </c>
      <c r="N578" s="9" t="s">
        <v>22</v>
      </c>
      <c r="O578" s="9" t="s">
        <v>125</v>
      </c>
      <c r="P578" s="9" t="s">
        <v>51</v>
      </c>
      <c r="Q578" s="34">
        <v>2.5</v>
      </c>
      <c r="R578" s="34">
        <v>0</v>
      </c>
      <c r="S578" s="36">
        <f t="shared" si="61"/>
        <v>109.7728</v>
      </c>
      <c r="T578" s="37">
        <f t="shared" si="62"/>
        <v>204.44719999999998</v>
      </c>
      <c r="U578" s="38">
        <f t="shared" si="63"/>
        <v>8.2883999999999993</v>
      </c>
      <c r="V578" s="9" t="str" cm="1">
        <f t="array" ref="V578">_xlfn.XLOOKUP(HsgLista[[#This Row],[Helyiség kategória kód]], _KatKódok, Hasznos_e)</f>
        <v>Hasznos</v>
      </c>
      <c r="W578" s="55" t="str">
        <f t="shared" si="64"/>
        <v>Nem kell</v>
      </c>
      <c r="X578" s="103">
        <f t="shared" si="65"/>
        <v>4.9999999999999822E-2</v>
      </c>
      <c r="Y578" s="9" t="str" cm="1">
        <f t="array" ref="Y578">_xlfn.XLOOKUP(_xlfn.SINGLE(Burkolattípus), lábazat!$A$3:$A$17, _xlfn.XLOOKUP(_xlfn.SINGLE(Falburkolattípus), lábazat!$C$1:$U$1, lábazat!$C$3:$U$17))</f>
        <v>GUMI</v>
      </c>
      <c r="Z578" s="9"/>
      <c r="AA578" s="20"/>
      <c r="AB578" s="39"/>
      <c r="AE578" s="9"/>
      <c r="AF578" s="9"/>
    </row>
    <row r="579" spans="1:32">
      <c r="A579" s="32" t="str">
        <f>LEFT(ID)</f>
        <v>O</v>
      </c>
      <c r="B579" s="33">
        <f t="shared" si="59"/>
        <v>4</v>
      </c>
      <c r="C579" s="33">
        <f t="shared" si="60"/>
        <v>18</v>
      </c>
      <c r="D579" s="9" t="s">
        <v>604</v>
      </c>
      <c r="E579" s="9" t="s">
        <v>602</v>
      </c>
      <c r="F579" s="9" t="s">
        <v>119</v>
      </c>
      <c r="G579" s="9" t="s">
        <v>19</v>
      </c>
      <c r="H579" s="9" t="s">
        <v>575</v>
      </c>
      <c r="I579" s="9" t="s">
        <v>447</v>
      </c>
      <c r="J579" s="34">
        <v>64.59</v>
      </c>
      <c r="K579" s="35">
        <v>33.630000000000003</v>
      </c>
      <c r="L579" s="35">
        <v>3.01</v>
      </c>
      <c r="M579" s="35">
        <v>2.96</v>
      </c>
      <c r="N579" s="9" t="s">
        <v>22</v>
      </c>
      <c r="O579" s="9" t="s">
        <v>125</v>
      </c>
      <c r="P579" s="9" t="s">
        <v>51</v>
      </c>
      <c r="Q579" s="34">
        <v>2.5</v>
      </c>
      <c r="R579" s="34">
        <v>0</v>
      </c>
      <c r="S579" s="36">
        <f t="shared" si="61"/>
        <v>97.044800000000009</v>
      </c>
      <c r="T579" s="37">
        <f t="shared" si="62"/>
        <v>191.18640000000002</v>
      </c>
      <c r="U579" s="38">
        <f t="shared" si="63"/>
        <v>7.7508000000000008</v>
      </c>
      <c r="V579" s="9" t="str" cm="1">
        <f t="array" ref="V579">_xlfn.XLOOKUP(HsgLista[[#This Row],[Helyiség kategória kód]], _KatKódok, Hasznos_e)</f>
        <v>Hasznos</v>
      </c>
      <c r="W579" s="55" t="str">
        <f t="shared" si="64"/>
        <v>Nem kell</v>
      </c>
      <c r="X579" s="103">
        <f t="shared" si="65"/>
        <v>4.9999999999999822E-2</v>
      </c>
      <c r="Y579" s="9" t="str" cm="1">
        <f t="array" ref="Y579">_xlfn.XLOOKUP(_xlfn.SINGLE(Burkolattípus), lábazat!$A$3:$A$17, _xlfn.XLOOKUP(_xlfn.SINGLE(Falburkolattípus), lábazat!$C$1:$U$1, lábazat!$C$3:$U$17))</f>
        <v>GUMI</v>
      </c>
      <c r="Z579" s="9"/>
      <c r="AA579" s="20"/>
      <c r="AB579" s="39"/>
      <c r="AE579" s="9"/>
      <c r="AF579" s="9"/>
    </row>
    <row r="580" spans="1:32">
      <c r="A580" s="32" t="str">
        <f>LEFT(ID)</f>
        <v>O</v>
      </c>
      <c r="B580" s="33">
        <f t="shared" ref="B580:B643" si="66">MID(ID,3,2)+0</f>
        <v>4</v>
      </c>
      <c r="C580" s="33">
        <f t="shared" ref="C580:C643" si="67">RIGHT(ID,2)+0</f>
        <v>19</v>
      </c>
      <c r="D580" s="9" t="s">
        <v>605</v>
      </c>
      <c r="E580" s="9" t="s">
        <v>602</v>
      </c>
      <c r="F580" s="9" t="s">
        <v>119</v>
      </c>
      <c r="G580" s="9" t="s">
        <v>19</v>
      </c>
      <c r="H580" s="9" t="s">
        <v>575</v>
      </c>
      <c r="I580" s="9" t="s">
        <v>447</v>
      </c>
      <c r="J580" s="34">
        <v>64.59</v>
      </c>
      <c r="K580" s="35">
        <v>33.630000000000003</v>
      </c>
      <c r="L580" s="35">
        <v>3.01</v>
      </c>
      <c r="M580" s="35">
        <v>2.96</v>
      </c>
      <c r="N580" s="9" t="s">
        <v>22</v>
      </c>
      <c r="O580" s="9" t="s">
        <v>125</v>
      </c>
      <c r="P580" s="9" t="s">
        <v>51</v>
      </c>
      <c r="Q580" s="34">
        <v>2.5</v>
      </c>
      <c r="R580" s="34">
        <v>0</v>
      </c>
      <c r="S580" s="36">
        <f t="shared" ref="S580:S643" si="68">Kerület*Álmennyezet-Ajtófelület-Ablakfelület</f>
        <v>97.044800000000009</v>
      </c>
      <c r="T580" s="37">
        <f t="shared" ref="T580:T643" si="69">Terület*Álmennyezet</f>
        <v>191.18640000000002</v>
      </c>
      <c r="U580" s="38">
        <f t="shared" ref="U580:U643" si="70">Terület*Vastagság/100</f>
        <v>7.7508000000000008</v>
      </c>
      <c r="V580" s="9" t="str" cm="1">
        <f t="array" ref="V580">_xlfn.XLOOKUP(HsgLista[[#This Row],[Helyiség kategória kód]], _KatKódok, Hasznos_e)</f>
        <v>Hasznos</v>
      </c>
      <c r="W580" s="55" t="str">
        <f t="shared" ref="W580:W643" si="71">_xlfn.XLOOKUP(MAX(Belmagasság-Álmennyezet,0), R_hossz, R_típ, "?!", 1)</f>
        <v>Nem kell</v>
      </c>
      <c r="X580" s="103">
        <f t="shared" ref="X580:X643" si="72">MAX(Belmagasság-Álmennyezet,0)</f>
        <v>4.9999999999999822E-2</v>
      </c>
      <c r="Y580" s="9" t="str" cm="1">
        <f t="array" ref="Y580">_xlfn.XLOOKUP(_xlfn.SINGLE(Burkolattípus), lábazat!$A$3:$A$17, _xlfn.XLOOKUP(_xlfn.SINGLE(Falburkolattípus), lábazat!$C$1:$U$1, lábazat!$C$3:$U$17))</f>
        <v>GUMI</v>
      </c>
      <c r="Z580" s="9"/>
      <c r="AA580" s="20"/>
      <c r="AB580" s="39"/>
      <c r="AE580" s="9"/>
      <c r="AF580" s="9"/>
    </row>
    <row r="581" spans="1:32">
      <c r="A581" s="32" t="str">
        <f>LEFT(ID)</f>
        <v>O</v>
      </c>
      <c r="B581" s="33">
        <f t="shared" si="66"/>
        <v>4</v>
      </c>
      <c r="C581" s="33">
        <f t="shared" si="67"/>
        <v>20</v>
      </c>
      <c r="D581" s="9" t="s">
        <v>606</v>
      </c>
      <c r="E581" s="9" t="s">
        <v>123</v>
      </c>
      <c r="F581" s="9" t="s">
        <v>119</v>
      </c>
      <c r="G581" s="9" t="s">
        <v>19</v>
      </c>
      <c r="H581" s="9" t="s">
        <v>575</v>
      </c>
      <c r="I581" s="9" t="s">
        <v>447</v>
      </c>
      <c r="J581" s="34">
        <v>64.59</v>
      </c>
      <c r="K581" s="35">
        <v>33.630000000000003</v>
      </c>
      <c r="L581" s="35">
        <v>3.01</v>
      </c>
      <c r="M581" s="35">
        <v>2.96</v>
      </c>
      <c r="N581" s="9" t="s">
        <v>22</v>
      </c>
      <c r="O581" s="9" t="s">
        <v>125</v>
      </c>
      <c r="P581" s="9" t="s">
        <v>51</v>
      </c>
      <c r="Q581" s="34">
        <v>2.5</v>
      </c>
      <c r="R581" s="34">
        <v>0</v>
      </c>
      <c r="S581" s="36">
        <f t="shared" si="68"/>
        <v>97.044800000000009</v>
      </c>
      <c r="T581" s="37">
        <f t="shared" si="69"/>
        <v>191.18640000000002</v>
      </c>
      <c r="U581" s="38">
        <f t="shared" si="70"/>
        <v>7.7508000000000008</v>
      </c>
      <c r="V581" s="9" t="str" cm="1">
        <f t="array" ref="V581">_xlfn.XLOOKUP(HsgLista[[#This Row],[Helyiség kategória kód]], _KatKódok, Hasznos_e)</f>
        <v>Hasznos</v>
      </c>
      <c r="W581" s="55" t="str">
        <f t="shared" si="71"/>
        <v>Nem kell</v>
      </c>
      <c r="X581" s="103">
        <f t="shared" si="72"/>
        <v>4.9999999999999822E-2</v>
      </c>
      <c r="Y581" s="9" t="str" cm="1">
        <f t="array" ref="Y581">_xlfn.XLOOKUP(_xlfn.SINGLE(Burkolattípus), lábazat!$A$3:$A$17, _xlfn.XLOOKUP(_xlfn.SINGLE(Falburkolattípus), lábazat!$C$1:$U$1, lábazat!$C$3:$U$17))</f>
        <v>GUMI</v>
      </c>
      <c r="Z581" s="9"/>
      <c r="AA581" s="20"/>
      <c r="AB581" s="39"/>
      <c r="AE581" s="9"/>
      <c r="AF581" s="9"/>
    </row>
    <row r="582" spans="1:32">
      <c r="A582" s="32" t="str">
        <f>LEFT(ID)</f>
        <v>O</v>
      </c>
      <c r="B582" s="33">
        <f t="shared" si="66"/>
        <v>4</v>
      </c>
      <c r="C582" s="33">
        <f t="shared" si="67"/>
        <v>72</v>
      </c>
      <c r="D582" s="9" t="s">
        <v>607</v>
      </c>
      <c r="E582" s="9" t="s">
        <v>123</v>
      </c>
      <c r="F582" s="9" t="s">
        <v>119</v>
      </c>
      <c r="G582" s="9" t="s">
        <v>19</v>
      </c>
      <c r="H582" s="9" t="s">
        <v>575</v>
      </c>
      <c r="I582" s="9" t="s">
        <v>447</v>
      </c>
      <c r="J582" s="34">
        <v>64.59</v>
      </c>
      <c r="K582" s="35">
        <v>33.630000000000003</v>
      </c>
      <c r="L582" s="35">
        <v>3.01</v>
      </c>
      <c r="M582" s="35">
        <v>2.96</v>
      </c>
      <c r="N582" s="9" t="s">
        <v>22</v>
      </c>
      <c r="O582" s="9" t="s">
        <v>125</v>
      </c>
      <c r="P582" s="9" t="s">
        <v>51</v>
      </c>
      <c r="Q582" s="34">
        <v>2.5</v>
      </c>
      <c r="R582" s="34">
        <v>0</v>
      </c>
      <c r="S582" s="36">
        <f t="shared" si="68"/>
        <v>97.044800000000009</v>
      </c>
      <c r="T582" s="37">
        <f t="shared" si="69"/>
        <v>191.18640000000002</v>
      </c>
      <c r="U582" s="38">
        <f t="shared" si="70"/>
        <v>7.7508000000000008</v>
      </c>
      <c r="V582" s="9" t="str" cm="1">
        <f t="array" ref="V582">_xlfn.XLOOKUP(HsgLista[[#This Row],[Helyiség kategória kód]], _KatKódok, Hasznos_e)</f>
        <v>Hasznos</v>
      </c>
      <c r="W582" s="55" t="str">
        <f t="shared" si="71"/>
        <v>Nem kell</v>
      </c>
      <c r="X582" s="103">
        <f t="shared" si="72"/>
        <v>4.9999999999999822E-2</v>
      </c>
      <c r="Y582" s="9" t="str" cm="1">
        <f t="array" ref="Y582">_xlfn.XLOOKUP(_xlfn.SINGLE(Burkolattípus), lábazat!$A$3:$A$17, _xlfn.XLOOKUP(_xlfn.SINGLE(Falburkolattípus), lábazat!$C$1:$U$1, lábazat!$C$3:$U$17))</f>
        <v>GUMI</v>
      </c>
      <c r="Z582" s="9"/>
      <c r="AA582" s="20"/>
      <c r="AB582" s="39"/>
      <c r="AE582" s="9"/>
      <c r="AF582" s="9"/>
    </row>
    <row r="583" spans="1:32">
      <c r="A583" s="32" t="str">
        <f>LEFT(ID)</f>
        <v>O</v>
      </c>
      <c r="B583" s="33">
        <f t="shared" si="66"/>
        <v>1</v>
      </c>
      <c r="C583" s="33">
        <f t="shared" si="67"/>
        <v>2</v>
      </c>
      <c r="D583" s="9" t="s">
        <v>608</v>
      </c>
      <c r="E583" s="9" t="s">
        <v>81</v>
      </c>
      <c r="F583" s="9" t="s">
        <v>75</v>
      </c>
      <c r="G583" s="9" t="s">
        <v>76</v>
      </c>
      <c r="H583" s="9" t="s">
        <v>67</v>
      </c>
      <c r="I583" s="9" t="s">
        <v>609</v>
      </c>
      <c r="J583" s="34">
        <v>34.5</v>
      </c>
      <c r="K583" s="35">
        <v>35.76</v>
      </c>
      <c r="L583" s="35">
        <v>3.03</v>
      </c>
      <c r="M583" s="35">
        <v>2.5</v>
      </c>
      <c r="N583" s="9" t="s">
        <v>50</v>
      </c>
      <c r="O583" s="9" t="s">
        <v>78</v>
      </c>
      <c r="P583" s="9" t="s">
        <v>195</v>
      </c>
      <c r="Q583" s="34">
        <v>18.88</v>
      </c>
      <c r="R583" s="34">
        <v>0</v>
      </c>
      <c r="S583" s="36">
        <f t="shared" si="68"/>
        <v>70.52</v>
      </c>
      <c r="T583" s="37">
        <f t="shared" si="69"/>
        <v>86.25</v>
      </c>
      <c r="U583" s="38">
        <f t="shared" si="70"/>
        <v>4.1399999999999997</v>
      </c>
      <c r="V583" s="9" t="str" cm="1">
        <f t="array" ref="V583">_xlfn.XLOOKUP(HsgLista[[#This Row],[Helyiség kategória kód]], _KatKódok, Hasznos_e)</f>
        <v>Egyéb</v>
      </c>
      <c r="W583" s="55" t="str">
        <f t="shared" si="71"/>
        <v>100-as rúd</v>
      </c>
      <c r="X583" s="103">
        <f t="shared" si="72"/>
        <v>0.5299999999999998</v>
      </c>
      <c r="Y583" s="9" t="str" cm="1">
        <f t="array" ref="Y583">_xlfn.XLOOKUP(_xlfn.SINGLE(Burkolattípus), lábazat!$A$3:$A$17, _xlfn.XLOOKUP(_xlfn.SINGLE(Falburkolattípus), lábazat!$C$1:$U$1, lábazat!$C$3:$U$17))</f>
        <v>nincs</v>
      </c>
      <c r="Z583" s="9"/>
      <c r="AA583" s="20"/>
      <c r="AB583" s="39"/>
      <c r="AE583" s="9"/>
      <c r="AF583" s="9"/>
    </row>
    <row r="584" spans="1:32">
      <c r="A584" s="32" t="str">
        <f>LEFT(ID)</f>
        <v>O</v>
      </c>
      <c r="B584" s="33">
        <f t="shared" si="66"/>
        <v>1</v>
      </c>
      <c r="C584" s="33">
        <f t="shared" si="67"/>
        <v>27</v>
      </c>
      <c r="D584" s="9" t="s">
        <v>610</v>
      </c>
      <c r="E584" s="9" t="s">
        <v>200</v>
      </c>
      <c r="F584" s="9" t="s">
        <v>75</v>
      </c>
      <c r="G584" s="9" t="s">
        <v>76</v>
      </c>
      <c r="H584" s="9" t="s">
        <v>71</v>
      </c>
      <c r="I584" s="9" t="s">
        <v>609</v>
      </c>
      <c r="J584" s="34">
        <v>3.16</v>
      </c>
      <c r="K584" s="35">
        <v>7.14</v>
      </c>
      <c r="L584" s="35">
        <v>3.03</v>
      </c>
      <c r="M584" s="35">
        <v>2.5</v>
      </c>
      <c r="N584" s="9" t="s">
        <v>103</v>
      </c>
      <c r="O584" s="9" t="s">
        <v>60</v>
      </c>
      <c r="P584" s="9" t="s">
        <v>105</v>
      </c>
      <c r="Q584" s="34">
        <v>2.13</v>
      </c>
      <c r="R584" s="34">
        <v>0</v>
      </c>
      <c r="S584" s="36">
        <f t="shared" si="68"/>
        <v>15.719999999999999</v>
      </c>
      <c r="T584" s="37">
        <f t="shared" si="69"/>
        <v>7.9</v>
      </c>
      <c r="U584" s="38">
        <f t="shared" si="70"/>
        <v>0.37920000000000004</v>
      </c>
      <c r="V584" s="9" t="str" cm="1">
        <f t="array" ref="V584">_xlfn.XLOOKUP(HsgLista[[#This Row],[Helyiség kategória kód]], _KatKódok, Hasznos_e)</f>
        <v>Egyéb</v>
      </c>
      <c r="W584" s="55" t="str">
        <f t="shared" si="71"/>
        <v>100-as rúd</v>
      </c>
      <c r="X584" s="103">
        <f t="shared" si="72"/>
        <v>0.5299999999999998</v>
      </c>
      <c r="Y584" s="9" t="str" cm="1">
        <f t="array" ref="Y584">_xlfn.XLOOKUP(_xlfn.SINGLE(Burkolattípus), lábazat!$A$3:$A$17, _xlfn.XLOOKUP(_xlfn.SINGLE(Falburkolattípus), lábazat!$C$1:$U$1, lábazat!$C$3:$U$17))</f>
        <v>nincs</v>
      </c>
      <c r="Z584" s="9"/>
      <c r="AA584" s="20"/>
      <c r="AB584" s="39"/>
      <c r="AE584" s="9"/>
      <c r="AF584" s="9"/>
    </row>
    <row r="585" spans="1:32">
      <c r="A585" s="32" t="str">
        <f>LEFT(ID)</f>
        <v>O</v>
      </c>
      <c r="B585" s="33">
        <f t="shared" si="66"/>
        <v>1</v>
      </c>
      <c r="C585" s="33">
        <f t="shared" si="67"/>
        <v>28</v>
      </c>
      <c r="D585" s="9" t="s">
        <v>611</v>
      </c>
      <c r="E585" s="9" t="s">
        <v>102</v>
      </c>
      <c r="F585" s="9" t="s">
        <v>75</v>
      </c>
      <c r="G585" s="9" t="s">
        <v>76</v>
      </c>
      <c r="H585" s="9" t="s">
        <v>71</v>
      </c>
      <c r="I585" s="9" t="s">
        <v>609</v>
      </c>
      <c r="J585" s="34">
        <v>3.03</v>
      </c>
      <c r="K585" s="35">
        <v>7.03</v>
      </c>
      <c r="L585" s="35">
        <v>3.03</v>
      </c>
      <c r="M585" s="35">
        <v>2.5</v>
      </c>
      <c r="N585" s="9" t="s">
        <v>103</v>
      </c>
      <c r="O585" s="9" t="s">
        <v>60</v>
      </c>
      <c r="P585" s="9" t="s">
        <v>105</v>
      </c>
      <c r="Q585" s="34">
        <v>3.72</v>
      </c>
      <c r="R585" s="34">
        <v>0</v>
      </c>
      <c r="S585" s="36">
        <f t="shared" si="68"/>
        <v>13.854999999999999</v>
      </c>
      <c r="T585" s="37">
        <f t="shared" si="69"/>
        <v>7.5749999999999993</v>
      </c>
      <c r="U585" s="38">
        <f t="shared" si="70"/>
        <v>0.36359999999999998</v>
      </c>
      <c r="V585" s="9" t="str" cm="1">
        <f t="array" ref="V585">_xlfn.XLOOKUP(HsgLista[[#This Row],[Helyiség kategória kód]], _KatKódok, Hasznos_e)</f>
        <v>Egyéb</v>
      </c>
      <c r="W585" s="55" t="str">
        <f t="shared" si="71"/>
        <v>100-as rúd</v>
      </c>
      <c r="X585" s="103">
        <f t="shared" si="72"/>
        <v>0.5299999999999998</v>
      </c>
      <c r="Y585" s="9" t="str" cm="1">
        <f t="array" ref="Y585">_xlfn.XLOOKUP(_xlfn.SINGLE(Burkolattípus), lábazat!$A$3:$A$17, _xlfn.XLOOKUP(_xlfn.SINGLE(Falburkolattípus), lábazat!$C$1:$U$1, lábazat!$C$3:$U$17))</f>
        <v>nincs</v>
      </c>
      <c r="Z585" s="9"/>
      <c r="AA585" s="20"/>
      <c r="AB585" s="39"/>
      <c r="AE585" s="9"/>
      <c r="AF585" s="9"/>
    </row>
    <row r="586" spans="1:32">
      <c r="A586" s="32" t="str">
        <f>LEFT(ID)</f>
        <v>O</v>
      </c>
      <c r="B586" s="33">
        <f t="shared" si="66"/>
        <v>1</v>
      </c>
      <c r="C586" s="33">
        <f t="shared" si="67"/>
        <v>29</v>
      </c>
      <c r="D586" s="9" t="s">
        <v>612</v>
      </c>
      <c r="E586" s="9" t="s">
        <v>109</v>
      </c>
      <c r="F586" s="9" t="s">
        <v>75</v>
      </c>
      <c r="G586" s="9" t="s">
        <v>76</v>
      </c>
      <c r="H586" s="9" t="s">
        <v>71</v>
      </c>
      <c r="I586" s="9" t="s">
        <v>609</v>
      </c>
      <c r="J586" s="34">
        <v>5.01</v>
      </c>
      <c r="K586" s="35">
        <v>15.05</v>
      </c>
      <c r="L586" s="35">
        <v>3.03</v>
      </c>
      <c r="M586" s="35">
        <v>2.5</v>
      </c>
      <c r="N586" s="9" t="s">
        <v>103</v>
      </c>
      <c r="O586" s="9" t="s">
        <v>60</v>
      </c>
      <c r="P586" s="9" t="s">
        <v>105</v>
      </c>
      <c r="Q586" s="34">
        <v>5.05</v>
      </c>
      <c r="R586" s="34">
        <v>0</v>
      </c>
      <c r="S586" s="36">
        <f t="shared" si="68"/>
        <v>32.575000000000003</v>
      </c>
      <c r="T586" s="37">
        <f t="shared" si="69"/>
        <v>12.524999999999999</v>
      </c>
      <c r="U586" s="38">
        <f t="shared" si="70"/>
        <v>0.60119999999999996</v>
      </c>
      <c r="V586" s="9" t="str" cm="1">
        <f t="array" ref="V586">_xlfn.XLOOKUP(HsgLista[[#This Row],[Helyiség kategória kód]], _KatKódok, Hasznos_e)</f>
        <v>Egyéb</v>
      </c>
      <c r="W586" s="55" t="str">
        <f t="shared" si="71"/>
        <v>100-as rúd</v>
      </c>
      <c r="X586" s="103">
        <f t="shared" si="72"/>
        <v>0.5299999999999998</v>
      </c>
      <c r="Y586" s="9" t="str" cm="1">
        <f t="array" ref="Y586">_xlfn.XLOOKUP(_xlfn.SINGLE(Burkolattípus), lábazat!$A$3:$A$17, _xlfn.XLOOKUP(_xlfn.SINGLE(Falburkolattípus), lábazat!$C$1:$U$1, lábazat!$C$3:$U$17))</f>
        <v>nincs</v>
      </c>
      <c r="Z586" s="9"/>
      <c r="AA586" s="20"/>
      <c r="AB586" s="39"/>
      <c r="AE586" s="9"/>
      <c r="AF586" s="9"/>
    </row>
    <row r="587" spans="1:32">
      <c r="A587" s="32" t="str">
        <f>LEFT(ID)</f>
        <v>O</v>
      </c>
      <c r="B587" s="33">
        <f t="shared" si="66"/>
        <v>1</v>
      </c>
      <c r="C587" s="33">
        <f t="shared" si="67"/>
        <v>30</v>
      </c>
      <c r="D587" s="9" t="s">
        <v>613</v>
      </c>
      <c r="E587" s="9" t="s">
        <v>109</v>
      </c>
      <c r="F587" s="9" t="s">
        <v>75</v>
      </c>
      <c r="G587" s="9" t="s">
        <v>76</v>
      </c>
      <c r="H587" s="9" t="s">
        <v>71</v>
      </c>
      <c r="I587" s="9" t="s">
        <v>609</v>
      </c>
      <c r="J587" s="34">
        <v>0.95</v>
      </c>
      <c r="K587" s="35">
        <v>3.92</v>
      </c>
      <c r="L587" s="35">
        <v>3.03</v>
      </c>
      <c r="M587" s="35">
        <v>2.5</v>
      </c>
      <c r="N587" s="9" t="s">
        <v>103</v>
      </c>
      <c r="O587" s="9" t="s">
        <v>60</v>
      </c>
      <c r="P587" s="9" t="s">
        <v>105</v>
      </c>
      <c r="Q587" s="34">
        <v>1.59</v>
      </c>
      <c r="R587" s="34">
        <v>0</v>
      </c>
      <c r="S587" s="36">
        <f t="shared" si="68"/>
        <v>8.2100000000000009</v>
      </c>
      <c r="T587" s="37">
        <f t="shared" si="69"/>
        <v>2.375</v>
      </c>
      <c r="U587" s="38">
        <f t="shared" si="70"/>
        <v>0.11399999999999999</v>
      </c>
      <c r="V587" s="9" t="str" cm="1">
        <f t="array" ref="V587">_xlfn.XLOOKUP(HsgLista[[#This Row],[Helyiség kategória kód]], _KatKódok, Hasznos_e)</f>
        <v>Egyéb</v>
      </c>
      <c r="W587" s="55" t="str">
        <f t="shared" si="71"/>
        <v>100-as rúd</v>
      </c>
      <c r="X587" s="103">
        <f t="shared" si="72"/>
        <v>0.5299999999999998</v>
      </c>
      <c r="Y587" s="9" t="str" cm="1">
        <f t="array" ref="Y587">_xlfn.XLOOKUP(_xlfn.SINGLE(Burkolattípus), lábazat!$A$3:$A$17, _xlfn.XLOOKUP(_xlfn.SINGLE(Falburkolattípus), lábazat!$C$1:$U$1, lábazat!$C$3:$U$17))</f>
        <v>nincs</v>
      </c>
      <c r="Z587" s="9"/>
      <c r="AA587" s="20"/>
      <c r="AB587" s="39"/>
      <c r="AE587" s="9"/>
      <c r="AF587" s="9"/>
    </row>
    <row r="588" spans="1:32">
      <c r="A588" s="32" t="str">
        <f>LEFT(ID)</f>
        <v>O</v>
      </c>
      <c r="B588" s="33">
        <f t="shared" si="66"/>
        <v>1</v>
      </c>
      <c r="C588" s="33">
        <f t="shared" si="67"/>
        <v>31</v>
      </c>
      <c r="D588" s="9" t="s">
        <v>614</v>
      </c>
      <c r="E588" s="9" t="s">
        <v>109</v>
      </c>
      <c r="F588" s="9" t="s">
        <v>75</v>
      </c>
      <c r="G588" s="9" t="s">
        <v>76</v>
      </c>
      <c r="H588" s="9" t="s">
        <v>71</v>
      </c>
      <c r="I588" s="9" t="s">
        <v>609</v>
      </c>
      <c r="J588" s="34">
        <v>1</v>
      </c>
      <c r="K588" s="35">
        <v>4.03</v>
      </c>
      <c r="L588" s="35">
        <v>3.03</v>
      </c>
      <c r="M588" s="35">
        <v>2.5</v>
      </c>
      <c r="N588" s="9" t="s">
        <v>103</v>
      </c>
      <c r="O588" s="9" t="s">
        <v>60</v>
      </c>
      <c r="P588" s="9" t="s">
        <v>105</v>
      </c>
      <c r="Q588" s="34">
        <v>1.59</v>
      </c>
      <c r="R588" s="34">
        <v>0</v>
      </c>
      <c r="S588" s="36">
        <f t="shared" si="68"/>
        <v>8.4850000000000012</v>
      </c>
      <c r="T588" s="37">
        <f t="shared" si="69"/>
        <v>2.5</v>
      </c>
      <c r="U588" s="38">
        <f t="shared" si="70"/>
        <v>0.12</v>
      </c>
      <c r="V588" s="9" t="str" cm="1">
        <f t="array" ref="V588">_xlfn.XLOOKUP(HsgLista[[#This Row],[Helyiség kategória kód]], _KatKódok, Hasznos_e)</f>
        <v>Egyéb</v>
      </c>
      <c r="W588" s="55" t="str">
        <f t="shared" si="71"/>
        <v>100-as rúd</v>
      </c>
      <c r="X588" s="103">
        <f t="shared" si="72"/>
        <v>0.5299999999999998</v>
      </c>
      <c r="Y588" s="9" t="str" cm="1">
        <f t="array" ref="Y588">_xlfn.XLOOKUP(_xlfn.SINGLE(Burkolattípus), lábazat!$A$3:$A$17, _xlfn.XLOOKUP(_xlfn.SINGLE(Falburkolattípus), lábazat!$C$1:$U$1, lábazat!$C$3:$U$17))</f>
        <v>nincs</v>
      </c>
      <c r="Z588" s="9"/>
      <c r="AA588" s="20"/>
      <c r="AB588" s="39"/>
      <c r="AE588" s="9"/>
      <c r="AF588" s="9"/>
    </row>
    <row r="589" spans="1:32">
      <c r="A589" s="32" t="str">
        <f>LEFT(ID)</f>
        <v>O</v>
      </c>
      <c r="B589" s="33">
        <f t="shared" si="66"/>
        <v>1</v>
      </c>
      <c r="C589" s="33">
        <f t="shared" si="67"/>
        <v>32</v>
      </c>
      <c r="D589" s="9" t="s">
        <v>615</v>
      </c>
      <c r="E589" s="9" t="s">
        <v>111</v>
      </c>
      <c r="F589" s="9" t="s">
        <v>75</v>
      </c>
      <c r="G589" s="9" t="s">
        <v>76</v>
      </c>
      <c r="H589" s="9" t="s">
        <v>71</v>
      </c>
      <c r="I589" s="9" t="s">
        <v>609</v>
      </c>
      <c r="J589" s="34">
        <v>3.03</v>
      </c>
      <c r="K589" s="35">
        <v>7.03</v>
      </c>
      <c r="L589" s="35">
        <v>3.03</v>
      </c>
      <c r="M589" s="35">
        <v>2.7</v>
      </c>
      <c r="N589" s="9" t="s">
        <v>103</v>
      </c>
      <c r="O589" s="9" t="s">
        <v>60</v>
      </c>
      <c r="P589" s="9" t="s">
        <v>105</v>
      </c>
      <c r="Q589" s="34">
        <v>3.72</v>
      </c>
      <c r="R589" s="34">
        <v>0</v>
      </c>
      <c r="S589" s="36">
        <f t="shared" si="68"/>
        <v>15.261000000000001</v>
      </c>
      <c r="T589" s="37">
        <f t="shared" si="69"/>
        <v>8.1809999999999992</v>
      </c>
      <c r="U589" s="38">
        <f t="shared" si="70"/>
        <v>0.36359999999999998</v>
      </c>
      <c r="V589" s="9" t="str" cm="1">
        <f t="array" ref="V589">_xlfn.XLOOKUP(HsgLista[[#This Row],[Helyiség kategória kód]], _KatKódok, Hasznos_e)</f>
        <v>Egyéb</v>
      </c>
      <c r="W589" s="55" t="str">
        <f t="shared" si="71"/>
        <v>50-es rúd</v>
      </c>
      <c r="X589" s="103">
        <f t="shared" si="72"/>
        <v>0.32999999999999963</v>
      </c>
      <c r="Y589" s="9" t="str" cm="1">
        <f t="array" ref="Y589">_xlfn.XLOOKUP(_xlfn.SINGLE(Burkolattípus), lábazat!$A$3:$A$17, _xlfn.XLOOKUP(_xlfn.SINGLE(Falburkolattípus), lábazat!$C$1:$U$1, lábazat!$C$3:$U$17))</f>
        <v>nincs</v>
      </c>
      <c r="Z589" s="9"/>
      <c r="AA589" s="20"/>
      <c r="AB589" s="39"/>
      <c r="AE589" s="9"/>
      <c r="AF589" s="9"/>
    </row>
    <row r="590" spans="1:32">
      <c r="A590" s="32" t="str">
        <f>LEFT(ID)</f>
        <v>O</v>
      </c>
      <c r="B590" s="33">
        <f t="shared" si="66"/>
        <v>1</v>
      </c>
      <c r="C590" s="33">
        <f t="shared" si="67"/>
        <v>33</v>
      </c>
      <c r="D590" s="9" t="s">
        <v>616</v>
      </c>
      <c r="E590" s="9" t="s">
        <v>112</v>
      </c>
      <c r="F590" s="9" t="s">
        <v>75</v>
      </c>
      <c r="G590" s="9" t="s">
        <v>76</v>
      </c>
      <c r="H590" s="9" t="s">
        <v>71</v>
      </c>
      <c r="I590" s="9" t="s">
        <v>609</v>
      </c>
      <c r="J590" s="34">
        <v>3.98</v>
      </c>
      <c r="K590" s="35">
        <v>9.68</v>
      </c>
      <c r="L590" s="35">
        <v>3.03</v>
      </c>
      <c r="M590" s="35">
        <v>2.5</v>
      </c>
      <c r="N590" s="9" t="s">
        <v>103</v>
      </c>
      <c r="O590" s="9" t="s">
        <v>60</v>
      </c>
      <c r="P590" s="9" t="s">
        <v>105</v>
      </c>
      <c r="Q590" s="34">
        <v>8.23</v>
      </c>
      <c r="R590" s="34">
        <v>0</v>
      </c>
      <c r="S590" s="36">
        <f t="shared" si="68"/>
        <v>15.969999999999999</v>
      </c>
      <c r="T590" s="37">
        <f t="shared" si="69"/>
        <v>9.9499999999999993</v>
      </c>
      <c r="U590" s="38">
        <f t="shared" si="70"/>
        <v>0.47759999999999997</v>
      </c>
      <c r="V590" s="9" t="str" cm="1">
        <f t="array" ref="V590">_xlfn.XLOOKUP(HsgLista[[#This Row],[Helyiség kategória kód]], _KatKódok, Hasznos_e)</f>
        <v>Egyéb</v>
      </c>
      <c r="W590" s="55" t="str">
        <f t="shared" si="71"/>
        <v>100-as rúd</v>
      </c>
      <c r="X590" s="103">
        <f t="shared" si="72"/>
        <v>0.5299999999999998</v>
      </c>
      <c r="Y590" s="9" t="str" cm="1">
        <f t="array" ref="Y590">_xlfn.XLOOKUP(_xlfn.SINGLE(Burkolattípus), lábazat!$A$3:$A$17, _xlfn.XLOOKUP(_xlfn.SINGLE(Falburkolattípus), lábazat!$C$1:$U$1, lábazat!$C$3:$U$17))</f>
        <v>nincs</v>
      </c>
      <c r="Z590" s="9"/>
      <c r="AA590" s="20"/>
      <c r="AB590" s="39"/>
      <c r="AE590" s="9"/>
      <c r="AF590" s="9"/>
    </row>
    <row r="591" spans="1:32">
      <c r="A591" s="32" t="str">
        <f>LEFT(ID)</f>
        <v>O</v>
      </c>
      <c r="B591" s="33">
        <f t="shared" si="66"/>
        <v>1</v>
      </c>
      <c r="C591" s="33">
        <f t="shared" si="67"/>
        <v>34</v>
      </c>
      <c r="D591" s="9" t="s">
        <v>617</v>
      </c>
      <c r="E591" s="9" t="s">
        <v>112</v>
      </c>
      <c r="F591" s="9" t="s">
        <v>75</v>
      </c>
      <c r="G591" s="9" t="s">
        <v>76</v>
      </c>
      <c r="H591" s="9" t="s">
        <v>71</v>
      </c>
      <c r="I591" s="9" t="s">
        <v>609</v>
      </c>
      <c r="J591" s="34">
        <v>0.95</v>
      </c>
      <c r="K591" s="35">
        <v>3.92</v>
      </c>
      <c r="L591" s="35">
        <v>3.03</v>
      </c>
      <c r="M591" s="35">
        <v>2.5</v>
      </c>
      <c r="N591" s="9" t="s">
        <v>103</v>
      </c>
      <c r="O591" s="9" t="s">
        <v>60</v>
      </c>
      <c r="P591" s="9" t="s">
        <v>105</v>
      </c>
      <c r="Q591" s="34">
        <v>1.59</v>
      </c>
      <c r="R591" s="34">
        <v>0</v>
      </c>
      <c r="S591" s="36">
        <f t="shared" si="68"/>
        <v>8.2100000000000009</v>
      </c>
      <c r="T591" s="37">
        <f t="shared" si="69"/>
        <v>2.375</v>
      </c>
      <c r="U591" s="38">
        <f t="shared" si="70"/>
        <v>0.11399999999999999</v>
      </c>
      <c r="V591" s="9" t="str" cm="1">
        <f t="array" ref="V591">_xlfn.XLOOKUP(HsgLista[[#This Row],[Helyiség kategória kód]], _KatKódok, Hasznos_e)</f>
        <v>Egyéb</v>
      </c>
      <c r="W591" s="55" t="str">
        <f t="shared" si="71"/>
        <v>100-as rúd</v>
      </c>
      <c r="X591" s="103">
        <f t="shared" si="72"/>
        <v>0.5299999999999998</v>
      </c>
      <c r="Y591" s="9" t="str" cm="1">
        <f t="array" ref="Y591">_xlfn.XLOOKUP(_xlfn.SINGLE(Burkolattípus), lábazat!$A$3:$A$17, _xlfn.XLOOKUP(_xlfn.SINGLE(Falburkolattípus), lábazat!$C$1:$U$1, lábazat!$C$3:$U$17))</f>
        <v>nincs</v>
      </c>
      <c r="Z591" s="9"/>
      <c r="AA591" s="20"/>
      <c r="AB591" s="39"/>
      <c r="AE591" s="9"/>
      <c r="AF591" s="9"/>
    </row>
    <row r="592" spans="1:32">
      <c r="A592" s="32" t="str">
        <f>LEFT(ID)</f>
        <v>O</v>
      </c>
      <c r="B592" s="33">
        <f t="shared" si="66"/>
        <v>1</v>
      </c>
      <c r="C592" s="33">
        <f t="shared" si="67"/>
        <v>35</v>
      </c>
      <c r="D592" s="9" t="s">
        <v>618</v>
      </c>
      <c r="E592" s="9" t="s">
        <v>112</v>
      </c>
      <c r="F592" s="9" t="s">
        <v>75</v>
      </c>
      <c r="G592" s="9" t="s">
        <v>76</v>
      </c>
      <c r="H592" s="9" t="s">
        <v>71</v>
      </c>
      <c r="I592" s="9" t="s">
        <v>609</v>
      </c>
      <c r="J592" s="34">
        <v>0.95</v>
      </c>
      <c r="K592" s="35">
        <v>3.92</v>
      </c>
      <c r="L592" s="35">
        <v>3.03</v>
      </c>
      <c r="M592" s="35">
        <v>2.5</v>
      </c>
      <c r="N592" s="9" t="s">
        <v>103</v>
      </c>
      <c r="O592" s="9" t="s">
        <v>60</v>
      </c>
      <c r="P592" s="9" t="s">
        <v>105</v>
      </c>
      <c r="Q592" s="34">
        <v>1.59</v>
      </c>
      <c r="R592" s="34">
        <v>0</v>
      </c>
      <c r="S592" s="36">
        <f t="shared" si="68"/>
        <v>8.2100000000000009</v>
      </c>
      <c r="T592" s="37">
        <f t="shared" si="69"/>
        <v>2.375</v>
      </c>
      <c r="U592" s="38">
        <f t="shared" si="70"/>
        <v>0.11399999999999999</v>
      </c>
      <c r="V592" s="9" t="str" cm="1">
        <f t="array" ref="V592">_xlfn.XLOOKUP(HsgLista[[#This Row],[Helyiség kategória kód]], _KatKódok, Hasznos_e)</f>
        <v>Egyéb</v>
      </c>
      <c r="W592" s="55" t="str">
        <f t="shared" si="71"/>
        <v>100-as rúd</v>
      </c>
      <c r="X592" s="103">
        <f t="shared" si="72"/>
        <v>0.5299999999999998</v>
      </c>
      <c r="Y592" s="9" t="str" cm="1">
        <f t="array" ref="Y592">_xlfn.XLOOKUP(_xlfn.SINGLE(Burkolattípus), lábazat!$A$3:$A$17, _xlfn.XLOOKUP(_xlfn.SINGLE(Falburkolattípus), lábazat!$C$1:$U$1, lábazat!$C$3:$U$17))</f>
        <v>nincs</v>
      </c>
      <c r="Z592" s="9"/>
      <c r="AA592" s="20"/>
      <c r="AB592" s="39"/>
      <c r="AE592" s="9"/>
      <c r="AF592" s="9"/>
    </row>
    <row r="593" spans="1:32">
      <c r="A593" s="32" t="str">
        <f>LEFT(ID)</f>
        <v>O</v>
      </c>
      <c r="B593" s="33">
        <f t="shared" si="66"/>
        <v>1</v>
      </c>
      <c r="C593" s="33">
        <f t="shared" si="67"/>
        <v>36</v>
      </c>
      <c r="D593" s="9" t="s">
        <v>619</v>
      </c>
      <c r="E593" s="9" t="s">
        <v>112</v>
      </c>
      <c r="F593" s="9" t="s">
        <v>75</v>
      </c>
      <c r="G593" s="9" t="s">
        <v>76</v>
      </c>
      <c r="H593" s="9" t="s">
        <v>71</v>
      </c>
      <c r="I593" s="9" t="s">
        <v>609</v>
      </c>
      <c r="J593" s="34">
        <v>0.95</v>
      </c>
      <c r="K593" s="35">
        <v>3.92</v>
      </c>
      <c r="L593" s="35">
        <v>3.03</v>
      </c>
      <c r="M593" s="35">
        <v>2.5</v>
      </c>
      <c r="N593" s="9" t="s">
        <v>103</v>
      </c>
      <c r="O593" s="9" t="s">
        <v>60</v>
      </c>
      <c r="P593" s="9" t="s">
        <v>105</v>
      </c>
      <c r="Q593" s="34">
        <v>1.59</v>
      </c>
      <c r="R593" s="34">
        <v>0</v>
      </c>
      <c r="S593" s="36">
        <f t="shared" si="68"/>
        <v>8.2100000000000009</v>
      </c>
      <c r="T593" s="37">
        <f t="shared" si="69"/>
        <v>2.375</v>
      </c>
      <c r="U593" s="38">
        <f t="shared" si="70"/>
        <v>0.11399999999999999</v>
      </c>
      <c r="V593" s="9" t="str" cm="1">
        <f t="array" ref="V593">_xlfn.XLOOKUP(HsgLista[[#This Row],[Helyiség kategória kód]], _KatKódok, Hasznos_e)</f>
        <v>Egyéb</v>
      </c>
      <c r="W593" s="55" t="str">
        <f t="shared" si="71"/>
        <v>100-as rúd</v>
      </c>
      <c r="X593" s="103">
        <f t="shared" si="72"/>
        <v>0.5299999999999998</v>
      </c>
      <c r="Y593" s="9" t="str" cm="1">
        <f t="array" ref="Y593">_xlfn.XLOOKUP(_xlfn.SINGLE(Burkolattípus), lábazat!$A$3:$A$17, _xlfn.XLOOKUP(_xlfn.SINGLE(Falburkolattípus), lábazat!$C$1:$U$1, lábazat!$C$3:$U$17))</f>
        <v>nincs</v>
      </c>
      <c r="Z593" s="9"/>
      <c r="AA593" s="20"/>
      <c r="AB593" s="39"/>
      <c r="AE593" s="9"/>
      <c r="AF593" s="9"/>
    </row>
    <row r="594" spans="1:32">
      <c r="A594" s="32" t="str">
        <f>LEFT(ID)</f>
        <v>O</v>
      </c>
      <c r="B594" s="33">
        <f t="shared" si="66"/>
        <v>1</v>
      </c>
      <c r="C594" s="33">
        <f t="shared" si="67"/>
        <v>37</v>
      </c>
      <c r="D594" s="9" t="s">
        <v>620</v>
      </c>
      <c r="E594" s="9" t="s">
        <v>112</v>
      </c>
      <c r="F594" s="9" t="s">
        <v>75</v>
      </c>
      <c r="G594" s="9" t="s">
        <v>76</v>
      </c>
      <c r="H594" s="9" t="s">
        <v>71</v>
      </c>
      <c r="I594" s="9" t="s">
        <v>609</v>
      </c>
      <c r="J594" s="34">
        <v>1</v>
      </c>
      <c r="K594" s="35">
        <v>4.03</v>
      </c>
      <c r="L594" s="35">
        <v>3.03</v>
      </c>
      <c r="M594" s="35">
        <v>2.5</v>
      </c>
      <c r="N594" s="9" t="s">
        <v>103</v>
      </c>
      <c r="O594" s="9" t="s">
        <v>60</v>
      </c>
      <c r="P594" s="9" t="s">
        <v>105</v>
      </c>
      <c r="Q594" s="34">
        <v>1.59</v>
      </c>
      <c r="R594" s="34">
        <v>0</v>
      </c>
      <c r="S594" s="36">
        <f t="shared" si="68"/>
        <v>8.4850000000000012</v>
      </c>
      <c r="T594" s="37">
        <f t="shared" si="69"/>
        <v>2.5</v>
      </c>
      <c r="U594" s="38">
        <f t="shared" si="70"/>
        <v>0.12</v>
      </c>
      <c r="V594" s="9" t="str" cm="1">
        <f t="array" ref="V594">_xlfn.XLOOKUP(HsgLista[[#This Row],[Helyiség kategória kód]], _KatKódok, Hasznos_e)</f>
        <v>Egyéb</v>
      </c>
      <c r="W594" s="55" t="str">
        <f t="shared" si="71"/>
        <v>100-as rúd</v>
      </c>
      <c r="X594" s="103">
        <f t="shared" si="72"/>
        <v>0.5299999999999998</v>
      </c>
      <c r="Y594" s="9" t="str" cm="1">
        <f t="array" ref="Y594">_xlfn.XLOOKUP(_xlfn.SINGLE(Burkolattípus), lábazat!$A$3:$A$17, _xlfn.XLOOKUP(_xlfn.SINGLE(Falburkolattípus), lábazat!$C$1:$U$1, lábazat!$C$3:$U$17))</f>
        <v>nincs</v>
      </c>
      <c r="Z594" s="9"/>
      <c r="AA594" s="20"/>
      <c r="AB594" s="39"/>
      <c r="AE594" s="9"/>
      <c r="AF594" s="9"/>
    </row>
    <row r="595" spans="1:32">
      <c r="A595" s="32" t="str">
        <f>LEFT(ID)</f>
        <v>O</v>
      </c>
      <c r="B595" s="33">
        <f t="shared" si="66"/>
        <v>1</v>
      </c>
      <c r="C595" s="33">
        <f t="shared" si="67"/>
        <v>38</v>
      </c>
      <c r="D595" s="9" t="s">
        <v>621</v>
      </c>
      <c r="E595" s="9" t="s">
        <v>86</v>
      </c>
      <c r="F595" s="9" t="s">
        <v>75</v>
      </c>
      <c r="G595" s="9" t="s">
        <v>76</v>
      </c>
      <c r="H595" s="9" t="s">
        <v>87</v>
      </c>
      <c r="I595" s="9" t="s">
        <v>609</v>
      </c>
      <c r="J595" s="34">
        <v>6.63</v>
      </c>
      <c r="K595" s="35">
        <v>10.7</v>
      </c>
      <c r="L595" s="35">
        <v>3.03</v>
      </c>
      <c r="M595" s="35">
        <v>2.5</v>
      </c>
      <c r="N595" s="9" t="s">
        <v>50</v>
      </c>
      <c r="O595" s="9" t="s">
        <v>104</v>
      </c>
      <c r="P595" s="9" t="s">
        <v>51</v>
      </c>
      <c r="Q595" s="34">
        <v>2.39</v>
      </c>
      <c r="R595" s="34">
        <v>0</v>
      </c>
      <c r="S595" s="36">
        <f t="shared" si="68"/>
        <v>24.36</v>
      </c>
      <c r="T595" s="37">
        <f t="shared" si="69"/>
        <v>16.574999999999999</v>
      </c>
      <c r="U595" s="38">
        <f t="shared" si="70"/>
        <v>0.79559999999999997</v>
      </c>
      <c r="V595" s="9" t="str" cm="1">
        <f t="array" ref="V595">_xlfn.XLOOKUP(HsgLista[[#This Row],[Helyiség kategória kód]], _KatKódok, Hasznos_e)</f>
        <v>Egyéb</v>
      </c>
      <c r="W595" s="55" t="str">
        <f t="shared" si="71"/>
        <v>100-as rúd</v>
      </c>
      <c r="X595" s="103">
        <f t="shared" si="72"/>
        <v>0.5299999999999998</v>
      </c>
      <c r="Y595" s="9" t="str" cm="1">
        <f t="array" ref="Y595">_xlfn.XLOOKUP(_xlfn.SINGLE(Burkolattípus), lábazat!$A$3:$A$17, _xlfn.XLOOKUP(_xlfn.SINGLE(Falburkolattípus), lábazat!$C$1:$U$1, lábazat!$C$3:$U$17))</f>
        <v>KER1</v>
      </c>
      <c r="Z595" s="9"/>
      <c r="AA595" s="20"/>
      <c r="AB595" s="39"/>
      <c r="AE595" s="9"/>
      <c r="AF595" s="9"/>
    </row>
    <row r="596" spans="1:32">
      <c r="A596" s="32" t="str">
        <f>LEFT(ID)</f>
        <v>O</v>
      </c>
      <c r="B596" s="33">
        <f t="shared" si="66"/>
        <v>2</v>
      </c>
      <c r="C596" s="33">
        <f t="shared" si="67"/>
        <v>2</v>
      </c>
      <c r="D596" s="9" t="s">
        <v>622</v>
      </c>
      <c r="E596" s="9" t="s">
        <v>81</v>
      </c>
      <c r="F596" s="9" t="s">
        <v>75</v>
      </c>
      <c r="G596" s="9" t="s">
        <v>76</v>
      </c>
      <c r="H596" s="9" t="s">
        <v>67</v>
      </c>
      <c r="I596" s="9" t="s">
        <v>609</v>
      </c>
      <c r="J596" s="34">
        <v>34.54</v>
      </c>
      <c r="K596" s="35">
        <v>35.82</v>
      </c>
      <c r="L596" s="35">
        <v>3.03</v>
      </c>
      <c r="M596" s="35">
        <v>2.5</v>
      </c>
      <c r="N596" s="9" t="s">
        <v>50</v>
      </c>
      <c r="O596" s="9" t="s">
        <v>78</v>
      </c>
      <c r="P596" s="9" t="s">
        <v>195</v>
      </c>
      <c r="Q596" s="34">
        <v>18.96</v>
      </c>
      <c r="R596" s="34">
        <v>0</v>
      </c>
      <c r="S596" s="36">
        <f t="shared" si="68"/>
        <v>70.59</v>
      </c>
      <c r="T596" s="37">
        <f t="shared" si="69"/>
        <v>86.35</v>
      </c>
      <c r="U596" s="38">
        <f t="shared" si="70"/>
        <v>4.1448</v>
      </c>
      <c r="V596" s="9" t="str" cm="1">
        <f t="array" ref="V596">_xlfn.XLOOKUP(HsgLista[[#This Row],[Helyiség kategória kód]], _KatKódok, Hasznos_e)</f>
        <v>Egyéb</v>
      </c>
      <c r="W596" s="55" t="str">
        <f t="shared" si="71"/>
        <v>100-as rúd</v>
      </c>
      <c r="X596" s="103">
        <f t="shared" si="72"/>
        <v>0.5299999999999998</v>
      </c>
      <c r="Y596" s="9" t="str" cm="1">
        <f t="array" ref="Y596">_xlfn.XLOOKUP(_xlfn.SINGLE(Burkolattípus), lábazat!$A$3:$A$17, _xlfn.XLOOKUP(_xlfn.SINGLE(Falburkolattípus), lábazat!$C$1:$U$1, lábazat!$C$3:$U$17))</f>
        <v>nincs</v>
      </c>
      <c r="Z596" s="9"/>
      <c r="AA596" s="20"/>
      <c r="AB596" s="39"/>
      <c r="AE596" s="9"/>
      <c r="AF596" s="9"/>
    </row>
    <row r="597" spans="1:32">
      <c r="A597" s="32" t="str">
        <f>LEFT(ID)</f>
        <v>O</v>
      </c>
      <c r="B597" s="33">
        <f t="shared" si="66"/>
        <v>2</v>
      </c>
      <c r="C597" s="33">
        <f t="shared" si="67"/>
        <v>29</v>
      </c>
      <c r="D597" s="9" t="s">
        <v>623</v>
      </c>
      <c r="E597" s="9" t="s">
        <v>200</v>
      </c>
      <c r="F597" s="9" t="s">
        <v>75</v>
      </c>
      <c r="G597" s="9" t="s">
        <v>76</v>
      </c>
      <c r="H597" s="9" t="s">
        <v>71</v>
      </c>
      <c r="I597" s="9" t="s">
        <v>609</v>
      </c>
      <c r="J597" s="34">
        <v>3.16</v>
      </c>
      <c r="K597" s="35">
        <v>7.14</v>
      </c>
      <c r="L597" s="35">
        <v>3.03</v>
      </c>
      <c r="M597" s="35">
        <v>2.5</v>
      </c>
      <c r="N597" s="9" t="s">
        <v>103</v>
      </c>
      <c r="O597" s="9" t="s">
        <v>60</v>
      </c>
      <c r="P597" s="9" t="s">
        <v>105</v>
      </c>
      <c r="Q597" s="34">
        <v>2.13</v>
      </c>
      <c r="R597" s="34">
        <v>0</v>
      </c>
      <c r="S597" s="36">
        <f t="shared" si="68"/>
        <v>15.719999999999999</v>
      </c>
      <c r="T597" s="37">
        <f t="shared" si="69"/>
        <v>7.9</v>
      </c>
      <c r="U597" s="38">
        <f t="shared" si="70"/>
        <v>0.37920000000000004</v>
      </c>
      <c r="V597" s="9" t="str" cm="1">
        <f t="array" ref="V597">_xlfn.XLOOKUP(HsgLista[[#This Row],[Helyiség kategória kód]], _KatKódok, Hasznos_e)</f>
        <v>Egyéb</v>
      </c>
      <c r="W597" s="55" t="str">
        <f t="shared" si="71"/>
        <v>100-as rúd</v>
      </c>
      <c r="X597" s="103">
        <f t="shared" si="72"/>
        <v>0.5299999999999998</v>
      </c>
      <c r="Y597" s="9" t="str" cm="1">
        <f t="array" ref="Y597">_xlfn.XLOOKUP(_xlfn.SINGLE(Burkolattípus), lábazat!$A$3:$A$17, _xlfn.XLOOKUP(_xlfn.SINGLE(Falburkolattípus), lábazat!$C$1:$U$1, lábazat!$C$3:$U$17))</f>
        <v>nincs</v>
      </c>
      <c r="Z597" s="9"/>
      <c r="AA597" s="20"/>
      <c r="AB597" s="39"/>
      <c r="AE597" s="9"/>
      <c r="AF597" s="9"/>
    </row>
    <row r="598" spans="1:32">
      <c r="A598" s="32" t="str">
        <f>LEFT(ID)</f>
        <v>O</v>
      </c>
      <c r="B598" s="33">
        <f t="shared" si="66"/>
        <v>2</v>
      </c>
      <c r="C598" s="33">
        <f t="shared" si="67"/>
        <v>30</v>
      </c>
      <c r="D598" s="9" t="s">
        <v>624</v>
      </c>
      <c r="E598" s="9" t="s">
        <v>86</v>
      </c>
      <c r="F598" s="9" t="s">
        <v>75</v>
      </c>
      <c r="G598" s="9" t="s">
        <v>76</v>
      </c>
      <c r="H598" s="9" t="s">
        <v>87</v>
      </c>
      <c r="I598" s="9" t="s">
        <v>609</v>
      </c>
      <c r="J598" s="34">
        <v>6.63</v>
      </c>
      <c r="K598" s="35">
        <v>10.7</v>
      </c>
      <c r="L598" s="35">
        <v>3.03</v>
      </c>
      <c r="M598" s="35">
        <v>2.5</v>
      </c>
      <c r="N598" s="9" t="s">
        <v>50</v>
      </c>
      <c r="O598" s="9" t="s">
        <v>104</v>
      </c>
      <c r="P598" s="9" t="s">
        <v>51</v>
      </c>
      <c r="Q598" s="34">
        <v>2.39</v>
      </c>
      <c r="R598" s="34">
        <v>0</v>
      </c>
      <c r="S598" s="36">
        <f t="shared" si="68"/>
        <v>24.36</v>
      </c>
      <c r="T598" s="37">
        <f t="shared" si="69"/>
        <v>16.574999999999999</v>
      </c>
      <c r="U598" s="38">
        <f t="shared" si="70"/>
        <v>0.79559999999999997</v>
      </c>
      <c r="V598" s="9" t="str" cm="1">
        <f t="array" ref="V598">_xlfn.XLOOKUP(HsgLista[[#This Row],[Helyiség kategória kód]], _KatKódok, Hasznos_e)</f>
        <v>Egyéb</v>
      </c>
      <c r="W598" s="55" t="str">
        <f t="shared" si="71"/>
        <v>100-as rúd</v>
      </c>
      <c r="X598" s="103">
        <f t="shared" si="72"/>
        <v>0.5299999999999998</v>
      </c>
      <c r="Y598" s="9" t="str" cm="1">
        <f t="array" ref="Y598">_xlfn.XLOOKUP(_xlfn.SINGLE(Burkolattípus), lábazat!$A$3:$A$17, _xlfn.XLOOKUP(_xlfn.SINGLE(Falburkolattípus), lábazat!$C$1:$U$1, lábazat!$C$3:$U$17))</f>
        <v>KER1</v>
      </c>
      <c r="Z598" s="9"/>
      <c r="AA598" s="20"/>
      <c r="AB598" s="39"/>
      <c r="AE598" s="9"/>
      <c r="AF598" s="9"/>
    </row>
    <row r="599" spans="1:32">
      <c r="A599" s="32" t="str">
        <f>LEFT(ID)</f>
        <v>O</v>
      </c>
      <c r="B599" s="33">
        <f t="shared" si="66"/>
        <v>2</v>
      </c>
      <c r="C599" s="33">
        <f t="shared" si="67"/>
        <v>31</v>
      </c>
      <c r="D599" s="9" t="s">
        <v>625</v>
      </c>
      <c r="E599" s="9" t="s">
        <v>102</v>
      </c>
      <c r="F599" s="9" t="s">
        <v>75</v>
      </c>
      <c r="G599" s="9" t="s">
        <v>76</v>
      </c>
      <c r="H599" s="9" t="s">
        <v>71</v>
      </c>
      <c r="I599" s="9" t="s">
        <v>609</v>
      </c>
      <c r="J599" s="34">
        <v>3.03</v>
      </c>
      <c r="K599" s="35">
        <v>7.04</v>
      </c>
      <c r="L599" s="35">
        <v>3.03</v>
      </c>
      <c r="M599" s="35">
        <v>2.5</v>
      </c>
      <c r="N599" s="9" t="s">
        <v>103</v>
      </c>
      <c r="O599" s="9" t="s">
        <v>60</v>
      </c>
      <c r="P599" s="9" t="s">
        <v>105</v>
      </c>
      <c r="Q599" s="34">
        <v>3.72</v>
      </c>
      <c r="R599" s="34">
        <v>0</v>
      </c>
      <c r="S599" s="36">
        <f t="shared" si="68"/>
        <v>13.88</v>
      </c>
      <c r="T599" s="37">
        <f t="shared" si="69"/>
        <v>7.5749999999999993</v>
      </c>
      <c r="U599" s="38">
        <f t="shared" si="70"/>
        <v>0.36359999999999998</v>
      </c>
      <c r="V599" s="9" t="str" cm="1">
        <f t="array" ref="V599">_xlfn.XLOOKUP(HsgLista[[#This Row],[Helyiség kategória kód]], _KatKódok, Hasznos_e)</f>
        <v>Egyéb</v>
      </c>
      <c r="W599" s="55" t="str">
        <f t="shared" si="71"/>
        <v>100-as rúd</v>
      </c>
      <c r="X599" s="103">
        <f t="shared" si="72"/>
        <v>0.5299999999999998</v>
      </c>
      <c r="Y599" s="9" t="str" cm="1">
        <f t="array" ref="Y599">_xlfn.XLOOKUP(_xlfn.SINGLE(Burkolattípus), lábazat!$A$3:$A$17, _xlfn.XLOOKUP(_xlfn.SINGLE(Falburkolattípus), lábazat!$C$1:$U$1, lábazat!$C$3:$U$17))</f>
        <v>nincs</v>
      </c>
      <c r="Z599" s="9"/>
      <c r="AA599" s="20"/>
      <c r="AB599" s="39"/>
      <c r="AE599" s="9"/>
      <c r="AF599" s="9"/>
    </row>
    <row r="600" spans="1:32">
      <c r="A600" s="32" t="str">
        <f>LEFT(ID)</f>
        <v>O</v>
      </c>
      <c r="B600" s="33">
        <f t="shared" si="66"/>
        <v>2</v>
      </c>
      <c r="C600" s="33">
        <f t="shared" si="67"/>
        <v>32</v>
      </c>
      <c r="D600" s="9" t="s">
        <v>626</v>
      </c>
      <c r="E600" s="9" t="s">
        <v>109</v>
      </c>
      <c r="F600" s="9" t="s">
        <v>75</v>
      </c>
      <c r="G600" s="9" t="s">
        <v>76</v>
      </c>
      <c r="H600" s="9" t="s">
        <v>71</v>
      </c>
      <c r="I600" s="9" t="s">
        <v>609</v>
      </c>
      <c r="J600" s="34">
        <v>5.01</v>
      </c>
      <c r="K600" s="35">
        <v>10.81</v>
      </c>
      <c r="L600" s="35">
        <v>3.03</v>
      </c>
      <c r="M600" s="35">
        <v>2.5</v>
      </c>
      <c r="N600" s="9" t="s">
        <v>103</v>
      </c>
      <c r="O600" s="9" t="s">
        <v>60</v>
      </c>
      <c r="P600" s="9" t="s">
        <v>105</v>
      </c>
      <c r="Q600" s="34">
        <v>5.05</v>
      </c>
      <c r="R600" s="34">
        <v>0</v>
      </c>
      <c r="S600" s="36">
        <f t="shared" si="68"/>
        <v>21.975000000000001</v>
      </c>
      <c r="T600" s="37">
        <f t="shared" si="69"/>
        <v>12.524999999999999</v>
      </c>
      <c r="U600" s="38">
        <f t="shared" si="70"/>
        <v>0.60119999999999996</v>
      </c>
      <c r="V600" s="9" t="str" cm="1">
        <f t="array" ref="V600">_xlfn.XLOOKUP(HsgLista[[#This Row],[Helyiség kategória kód]], _KatKódok, Hasznos_e)</f>
        <v>Egyéb</v>
      </c>
      <c r="W600" s="55" t="str">
        <f t="shared" si="71"/>
        <v>100-as rúd</v>
      </c>
      <c r="X600" s="103">
        <f t="shared" si="72"/>
        <v>0.5299999999999998</v>
      </c>
      <c r="Y600" s="9" t="str" cm="1">
        <f t="array" ref="Y600">_xlfn.XLOOKUP(_xlfn.SINGLE(Burkolattípus), lábazat!$A$3:$A$17, _xlfn.XLOOKUP(_xlfn.SINGLE(Falburkolattípus), lábazat!$C$1:$U$1, lábazat!$C$3:$U$17))</f>
        <v>nincs</v>
      </c>
      <c r="Z600" s="9"/>
      <c r="AA600" s="20"/>
      <c r="AB600" s="39"/>
      <c r="AE600" s="9"/>
      <c r="AF600" s="9"/>
    </row>
    <row r="601" spans="1:32">
      <c r="A601" s="32" t="str">
        <f>LEFT(ID)</f>
        <v>O</v>
      </c>
      <c r="B601" s="33">
        <f t="shared" si="66"/>
        <v>2</v>
      </c>
      <c r="C601" s="33">
        <f t="shared" si="67"/>
        <v>33</v>
      </c>
      <c r="D601" s="9" t="s">
        <v>627</v>
      </c>
      <c r="E601" s="9" t="s">
        <v>109</v>
      </c>
      <c r="F601" s="9" t="s">
        <v>75</v>
      </c>
      <c r="G601" s="9" t="s">
        <v>76</v>
      </c>
      <c r="H601" s="9" t="s">
        <v>71</v>
      </c>
      <c r="I601" s="9" t="s">
        <v>609</v>
      </c>
      <c r="J601" s="34">
        <v>0.95</v>
      </c>
      <c r="K601" s="35">
        <v>3.92</v>
      </c>
      <c r="L601" s="35">
        <v>3.03</v>
      </c>
      <c r="M601" s="35">
        <v>2.5</v>
      </c>
      <c r="N601" s="9" t="s">
        <v>103</v>
      </c>
      <c r="O601" s="9" t="s">
        <v>60</v>
      </c>
      <c r="P601" s="9" t="s">
        <v>105</v>
      </c>
      <c r="Q601" s="34">
        <v>1.59</v>
      </c>
      <c r="R601" s="34">
        <v>0</v>
      </c>
      <c r="S601" s="36">
        <f t="shared" si="68"/>
        <v>8.2100000000000009</v>
      </c>
      <c r="T601" s="37">
        <f t="shared" si="69"/>
        <v>2.375</v>
      </c>
      <c r="U601" s="38">
        <f t="shared" si="70"/>
        <v>0.11399999999999999</v>
      </c>
      <c r="V601" s="9" t="str" cm="1">
        <f t="array" ref="V601">_xlfn.XLOOKUP(HsgLista[[#This Row],[Helyiség kategória kód]], _KatKódok, Hasznos_e)</f>
        <v>Egyéb</v>
      </c>
      <c r="W601" s="55" t="str">
        <f t="shared" si="71"/>
        <v>100-as rúd</v>
      </c>
      <c r="X601" s="103">
        <f t="shared" si="72"/>
        <v>0.5299999999999998</v>
      </c>
      <c r="Y601" s="9" t="str" cm="1">
        <f t="array" ref="Y601">_xlfn.XLOOKUP(_xlfn.SINGLE(Burkolattípus), lábazat!$A$3:$A$17, _xlfn.XLOOKUP(_xlfn.SINGLE(Falburkolattípus), lábazat!$C$1:$U$1, lábazat!$C$3:$U$17))</f>
        <v>nincs</v>
      </c>
      <c r="Z601" s="9"/>
      <c r="AA601" s="20"/>
      <c r="AB601" s="39"/>
      <c r="AE601" s="9"/>
      <c r="AF601" s="9"/>
    </row>
    <row r="602" spans="1:32">
      <c r="A602" s="32" t="str">
        <f>LEFT(ID)</f>
        <v>O</v>
      </c>
      <c r="B602" s="33">
        <f t="shared" si="66"/>
        <v>2</v>
      </c>
      <c r="C602" s="33">
        <f t="shared" si="67"/>
        <v>34</v>
      </c>
      <c r="D602" s="9" t="s">
        <v>628</v>
      </c>
      <c r="E602" s="9" t="s">
        <v>109</v>
      </c>
      <c r="F602" s="9" t="s">
        <v>75</v>
      </c>
      <c r="G602" s="9" t="s">
        <v>76</v>
      </c>
      <c r="H602" s="9" t="s">
        <v>71</v>
      </c>
      <c r="I602" s="9" t="s">
        <v>609</v>
      </c>
      <c r="J602" s="34">
        <v>1</v>
      </c>
      <c r="K602" s="35">
        <v>4.0199999999999996</v>
      </c>
      <c r="L602" s="35">
        <v>3.03</v>
      </c>
      <c r="M602" s="35">
        <v>2.5</v>
      </c>
      <c r="N602" s="9" t="s">
        <v>103</v>
      </c>
      <c r="O602" s="9" t="s">
        <v>60</v>
      </c>
      <c r="P602" s="9" t="s">
        <v>105</v>
      </c>
      <c r="Q602" s="34">
        <v>1.59</v>
      </c>
      <c r="R602" s="34">
        <v>0</v>
      </c>
      <c r="S602" s="36">
        <f t="shared" si="68"/>
        <v>8.4599999999999991</v>
      </c>
      <c r="T602" s="37">
        <f t="shared" si="69"/>
        <v>2.5</v>
      </c>
      <c r="U602" s="38">
        <f t="shared" si="70"/>
        <v>0.12</v>
      </c>
      <c r="V602" s="9" t="str" cm="1">
        <f t="array" ref="V602">_xlfn.XLOOKUP(HsgLista[[#This Row],[Helyiség kategória kód]], _KatKódok, Hasznos_e)</f>
        <v>Egyéb</v>
      </c>
      <c r="W602" s="55" t="str">
        <f t="shared" si="71"/>
        <v>100-as rúd</v>
      </c>
      <c r="X602" s="103">
        <f t="shared" si="72"/>
        <v>0.5299999999999998</v>
      </c>
      <c r="Y602" s="9" t="str" cm="1">
        <f t="array" ref="Y602">_xlfn.XLOOKUP(_xlfn.SINGLE(Burkolattípus), lábazat!$A$3:$A$17, _xlfn.XLOOKUP(_xlfn.SINGLE(Falburkolattípus), lábazat!$C$1:$U$1, lábazat!$C$3:$U$17))</f>
        <v>nincs</v>
      </c>
      <c r="Z602" s="9"/>
      <c r="AA602" s="20"/>
      <c r="AB602" s="39"/>
      <c r="AE602" s="9"/>
      <c r="AF602" s="9"/>
    </row>
    <row r="603" spans="1:32">
      <c r="A603" s="32" t="str">
        <f>LEFT(ID)</f>
        <v>O</v>
      </c>
      <c r="B603" s="33">
        <f t="shared" si="66"/>
        <v>2</v>
      </c>
      <c r="C603" s="33">
        <f t="shared" si="67"/>
        <v>35</v>
      </c>
      <c r="D603" s="9" t="s">
        <v>629</v>
      </c>
      <c r="E603" s="9" t="s">
        <v>111</v>
      </c>
      <c r="F603" s="9" t="s">
        <v>75</v>
      </c>
      <c r="G603" s="9" t="s">
        <v>76</v>
      </c>
      <c r="H603" s="9" t="s">
        <v>71</v>
      </c>
      <c r="I603" s="9" t="s">
        <v>609</v>
      </c>
      <c r="J603" s="34">
        <v>3.03</v>
      </c>
      <c r="K603" s="35">
        <v>7.03</v>
      </c>
      <c r="L603" s="35">
        <v>3.03</v>
      </c>
      <c r="M603" s="35">
        <v>2.5</v>
      </c>
      <c r="N603" s="9" t="s">
        <v>103</v>
      </c>
      <c r="O603" s="9" t="s">
        <v>60</v>
      </c>
      <c r="P603" s="9" t="s">
        <v>105</v>
      </c>
      <c r="Q603" s="34">
        <v>3.72</v>
      </c>
      <c r="R603" s="34">
        <v>0</v>
      </c>
      <c r="S603" s="36">
        <f t="shared" si="68"/>
        <v>13.854999999999999</v>
      </c>
      <c r="T603" s="37">
        <f t="shared" si="69"/>
        <v>7.5749999999999993</v>
      </c>
      <c r="U603" s="38">
        <f t="shared" si="70"/>
        <v>0.36359999999999998</v>
      </c>
      <c r="V603" s="9" t="str" cm="1">
        <f t="array" ref="V603">_xlfn.XLOOKUP(HsgLista[[#This Row],[Helyiség kategória kód]], _KatKódok, Hasznos_e)</f>
        <v>Egyéb</v>
      </c>
      <c r="W603" s="55" t="str">
        <f t="shared" si="71"/>
        <v>100-as rúd</v>
      </c>
      <c r="X603" s="103">
        <f t="shared" si="72"/>
        <v>0.5299999999999998</v>
      </c>
      <c r="Y603" s="9" t="str" cm="1">
        <f t="array" ref="Y603">_xlfn.XLOOKUP(_xlfn.SINGLE(Burkolattípus), lábazat!$A$3:$A$17, _xlfn.XLOOKUP(_xlfn.SINGLE(Falburkolattípus), lábazat!$C$1:$U$1, lábazat!$C$3:$U$17))</f>
        <v>nincs</v>
      </c>
      <c r="Z603" s="9"/>
      <c r="AA603" s="20"/>
      <c r="AB603" s="39"/>
      <c r="AE603" s="9"/>
      <c r="AF603" s="9"/>
    </row>
    <row r="604" spans="1:32">
      <c r="A604" s="32" t="str">
        <f>LEFT(ID)</f>
        <v>O</v>
      </c>
      <c r="B604" s="33">
        <f t="shared" si="66"/>
        <v>2</v>
      </c>
      <c r="C604" s="33">
        <f t="shared" si="67"/>
        <v>36</v>
      </c>
      <c r="D604" s="9" t="s">
        <v>630</v>
      </c>
      <c r="E604" s="9" t="s">
        <v>112</v>
      </c>
      <c r="F604" s="9" t="s">
        <v>75</v>
      </c>
      <c r="G604" s="9" t="s">
        <v>76</v>
      </c>
      <c r="H604" s="9" t="s">
        <v>71</v>
      </c>
      <c r="I604" s="9" t="s">
        <v>609</v>
      </c>
      <c r="J604" s="34">
        <v>3.98</v>
      </c>
      <c r="K604" s="35">
        <v>9.68</v>
      </c>
      <c r="L604" s="35">
        <v>3.03</v>
      </c>
      <c r="M604" s="35">
        <v>2.5</v>
      </c>
      <c r="N604" s="9" t="s">
        <v>103</v>
      </c>
      <c r="O604" s="9" t="s">
        <v>60</v>
      </c>
      <c r="P604" s="9" t="s">
        <v>105</v>
      </c>
      <c r="Q604" s="34">
        <v>8.23</v>
      </c>
      <c r="R604" s="34">
        <v>0</v>
      </c>
      <c r="S604" s="36">
        <f t="shared" si="68"/>
        <v>15.969999999999999</v>
      </c>
      <c r="T604" s="37">
        <f t="shared" si="69"/>
        <v>9.9499999999999993</v>
      </c>
      <c r="U604" s="38">
        <f t="shared" si="70"/>
        <v>0.47759999999999997</v>
      </c>
      <c r="V604" s="9" t="str" cm="1">
        <f t="array" ref="V604">_xlfn.XLOOKUP(HsgLista[[#This Row],[Helyiség kategória kód]], _KatKódok, Hasznos_e)</f>
        <v>Egyéb</v>
      </c>
      <c r="W604" s="55" t="str">
        <f t="shared" si="71"/>
        <v>100-as rúd</v>
      </c>
      <c r="X604" s="103">
        <f t="shared" si="72"/>
        <v>0.5299999999999998</v>
      </c>
      <c r="Y604" s="9" t="str" cm="1">
        <f t="array" ref="Y604">_xlfn.XLOOKUP(_xlfn.SINGLE(Burkolattípus), lábazat!$A$3:$A$17, _xlfn.XLOOKUP(_xlfn.SINGLE(Falburkolattípus), lábazat!$C$1:$U$1, lábazat!$C$3:$U$17))</f>
        <v>nincs</v>
      </c>
      <c r="Z604" s="9"/>
      <c r="AA604" s="20"/>
      <c r="AB604" s="39"/>
      <c r="AE604" s="9"/>
      <c r="AF604" s="9"/>
    </row>
    <row r="605" spans="1:32">
      <c r="A605" s="32" t="str">
        <f>LEFT(ID)</f>
        <v>O</v>
      </c>
      <c r="B605" s="33">
        <f t="shared" si="66"/>
        <v>2</v>
      </c>
      <c r="C605" s="33">
        <f t="shared" si="67"/>
        <v>37</v>
      </c>
      <c r="D605" s="9" t="s">
        <v>631</v>
      </c>
      <c r="E605" s="9" t="s">
        <v>112</v>
      </c>
      <c r="F605" s="9" t="s">
        <v>75</v>
      </c>
      <c r="G605" s="9" t="s">
        <v>76</v>
      </c>
      <c r="H605" s="9" t="s">
        <v>71</v>
      </c>
      <c r="I605" s="9" t="s">
        <v>609</v>
      </c>
      <c r="J605" s="34">
        <v>0.95</v>
      </c>
      <c r="K605" s="35">
        <v>3.92</v>
      </c>
      <c r="L605" s="35">
        <v>3.03</v>
      </c>
      <c r="M605" s="35">
        <v>2.5</v>
      </c>
      <c r="N605" s="9" t="s">
        <v>103</v>
      </c>
      <c r="O605" s="9" t="s">
        <v>60</v>
      </c>
      <c r="P605" s="9" t="s">
        <v>105</v>
      </c>
      <c r="Q605" s="34">
        <v>1.59</v>
      </c>
      <c r="R605" s="34">
        <v>0</v>
      </c>
      <c r="S605" s="36">
        <f t="shared" si="68"/>
        <v>8.2100000000000009</v>
      </c>
      <c r="T605" s="37">
        <f t="shared" si="69"/>
        <v>2.375</v>
      </c>
      <c r="U605" s="38">
        <f t="shared" si="70"/>
        <v>0.11399999999999999</v>
      </c>
      <c r="V605" s="9" t="str" cm="1">
        <f t="array" ref="V605">_xlfn.XLOOKUP(HsgLista[[#This Row],[Helyiség kategória kód]], _KatKódok, Hasznos_e)</f>
        <v>Egyéb</v>
      </c>
      <c r="W605" s="55" t="str">
        <f t="shared" si="71"/>
        <v>100-as rúd</v>
      </c>
      <c r="X605" s="103">
        <f t="shared" si="72"/>
        <v>0.5299999999999998</v>
      </c>
      <c r="Y605" s="9" t="str" cm="1">
        <f t="array" ref="Y605">_xlfn.XLOOKUP(_xlfn.SINGLE(Burkolattípus), lábazat!$A$3:$A$17, _xlfn.XLOOKUP(_xlfn.SINGLE(Falburkolattípus), lábazat!$C$1:$U$1, lábazat!$C$3:$U$17))</f>
        <v>nincs</v>
      </c>
      <c r="Z605" s="9"/>
      <c r="AA605" s="20"/>
      <c r="AB605" s="39"/>
      <c r="AE605" s="9"/>
      <c r="AF605" s="9"/>
    </row>
    <row r="606" spans="1:32">
      <c r="A606" s="32" t="str">
        <f>LEFT(ID)</f>
        <v>O</v>
      </c>
      <c r="B606" s="33">
        <f t="shared" si="66"/>
        <v>2</v>
      </c>
      <c r="C606" s="33">
        <f t="shared" si="67"/>
        <v>38</v>
      </c>
      <c r="D606" s="9" t="s">
        <v>632</v>
      </c>
      <c r="E606" s="9" t="s">
        <v>112</v>
      </c>
      <c r="F606" s="9" t="s">
        <v>75</v>
      </c>
      <c r="G606" s="9" t="s">
        <v>76</v>
      </c>
      <c r="H606" s="9" t="s">
        <v>71</v>
      </c>
      <c r="I606" s="9" t="s">
        <v>609</v>
      </c>
      <c r="J606" s="34">
        <v>0.95</v>
      </c>
      <c r="K606" s="35">
        <v>3.92</v>
      </c>
      <c r="L606" s="35">
        <v>3.03</v>
      </c>
      <c r="M606" s="35">
        <v>2.5</v>
      </c>
      <c r="N606" s="9" t="s">
        <v>103</v>
      </c>
      <c r="O606" s="9" t="s">
        <v>60</v>
      </c>
      <c r="P606" s="9" t="s">
        <v>105</v>
      </c>
      <c r="Q606" s="34">
        <v>1.59</v>
      </c>
      <c r="R606" s="34">
        <v>0</v>
      </c>
      <c r="S606" s="36">
        <f t="shared" si="68"/>
        <v>8.2100000000000009</v>
      </c>
      <c r="T606" s="37">
        <f t="shared" si="69"/>
        <v>2.375</v>
      </c>
      <c r="U606" s="38">
        <f t="shared" si="70"/>
        <v>0.11399999999999999</v>
      </c>
      <c r="V606" s="9" t="str" cm="1">
        <f t="array" ref="V606">_xlfn.XLOOKUP(HsgLista[[#This Row],[Helyiség kategória kód]], _KatKódok, Hasznos_e)</f>
        <v>Egyéb</v>
      </c>
      <c r="W606" s="55" t="str">
        <f t="shared" si="71"/>
        <v>100-as rúd</v>
      </c>
      <c r="X606" s="103">
        <f t="shared" si="72"/>
        <v>0.5299999999999998</v>
      </c>
      <c r="Y606" s="9" t="str" cm="1">
        <f t="array" ref="Y606">_xlfn.XLOOKUP(_xlfn.SINGLE(Burkolattípus), lábazat!$A$3:$A$17, _xlfn.XLOOKUP(_xlfn.SINGLE(Falburkolattípus), lábazat!$C$1:$U$1, lábazat!$C$3:$U$17))</f>
        <v>nincs</v>
      </c>
      <c r="Z606" s="9"/>
      <c r="AA606" s="20"/>
      <c r="AB606" s="39"/>
      <c r="AE606" s="9"/>
      <c r="AF606" s="9"/>
    </row>
    <row r="607" spans="1:32">
      <c r="A607" s="32" t="str">
        <f>LEFT(ID)</f>
        <v>O</v>
      </c>
      <c r="B607" s="33">
        <f t="shared" si="66"/>
        <v>2</v>
      </c>
      <c r="C607" s="33">
        <f t="shared" si="67"/>
        <v>39</v>
      </c>
      <c r="D607" s="9" t="s">
        <v>633</v>
      </c>
      <c r="E607" s="9" t="s">
        <v>112</v>
      </c>
      <c r="F607" s="9" t="s">
        <v>75</v>
      </c>
      <c r="G607" s="9" t="s">
        <v>76</v>
      </c>
      <c r="H607" s="9" t="s">
        <v>71</v>
      </c>
      <c r="I607" s="9" t="s">
        <v>609</v>
      </c>
      <c r="J607" s="34">
        <v>0.95</v>
      </c>
      <c r="K607" s="35">
        <v>3.92</v>
      </c>
      <c r="L607" s="35">
        <v>3.03</v>
      </c>
      <c r="M607" s="35">
        <v>2.5</v>
      </c>
      <c r="N607" s="9" t="s">
        <v>103</v>
      </c>
      <c r="O607" s="9" t="s">
        <v>60</v>
      </c>
      <c r="P607" s="9" t="s">
        <v>105</v>
      </c>
      <c r="Q607" s="34">
        <v>1.59</v>
      </c>
      <c r="R607" s="34">
        <v>0</v>
      </c>
      <c r="S607" s="36">
        <f t="shared" si="68"/>
        <v>8.2100000000000009</v>
      </c>
      <c r="T607" s="37">
        <f t="shared" si="69"/>
        <v>2.375</v>
      </c>
      <c r="U607" s="38">
        <f t="shared" si="70"/>
        <v>0.11399999999999999</v>
      </c>
      <c r="V607" s="9" t="str" cm="1">
        <f t="array" ref="V607">_xlfn.XLOOKUP(HsgLista[[#This Row],[Helyiség kategória kód]], _KatKódok, Hasznos_e)</f>
        <v>Egyéb</v>
      </c>
      <c r="W607" s="55" t="str">
        <f t="shared" si="71"/>
        <v>100-as rúd</v>
      </c>
      <c r="X607" s="103">
        <f t="shared" si="72"/>
        <v>0.5299999999999998</v>
      </c>
      <c r="Y607" s="9" t="str" cm="1">
        <f t="array" ref="Y607">_xlfn.XLOOKUP(_xlfn.SINGLE(Burkolattípus), lábazat!$A$3:$A$17, _xlfn.XLOOKUP(_xlfn.SINGLE(Falburkolattípus), lábazat!$C$1:$U$1, lábazat!$C$3:$U$17))</f>
        <v>nincs</v>
      </c>
      <c r="Z607" s="9"/>
      <c r="AA607" s="20"/>
      <c r="AB607" s="39"/>
      <c r="AE607" s="9"/>
      <c r="AF607" s="9"/>
    </row>
    <row r="608" spans="1:32">
      <c r="A608" s="32" t="str">
        <f>LEFT(ID)</f>
        <v>O</v>
      </c>
      <c r="B608" s="33">
        <f t="shared" si="66"/>
        <v>2</v>
      </c>
      <c r="C608" s="33">
        <f t="shared" si="67"/>
        <v>40</v>
      </c>
      <c r="D608" s="9" t="s">
        <v>634</v>
      </c>
      <c r="E608" s="9" t="s">
        <v>112</v>
      </c>
      <c r="F608" s="9" t="s">
        <v>75</v>
      </c>
      <c r="G608" s="9" t="s">
        <v>76</v>
      </c>
      <c r="H608" s="9" t="s">
        <v>71</v>
      </c>
      <c r="I608" s="9" t="s">
        <v>609</v>
      </c>
      <c r="J608" s="34">
        <v>1</v>
      </c>
      <c r="K608" s="35">
        <v>4.0199999999999996</v>
      </c>
      <c r="L608" s="35">
        <v>3.03</v>
      </c>
      <c r="M608" s="35">
        <v>2.5</v>
      </c>
      <c r="N608" s="9" t="s">
        <v>103</v>
      </c>
      <c r="O608" s="9" t="s">
        <v>60</v>
      </c>
      <c r="P608" s="9" t="s">
        <v>105</v>
      </c>
      <c r="Q608" s="34">
        <v>1.59</v>
      </c>
      <c r="R608" s="34">
        <v>0</v>
      </c>
      <c r="S608" s="36">
        <f t="shared" si="68"/>
        <v>8.4599999999999991</v>
      </c>
      <c r="T608" s="37">
        <f t="shared" si="69"/>
        <v>2.5</v>
      </c>
      <c r="U608" s="38">
        <f t="shared" si="70"/>
        <v>0.12</v>
      </c>
      <c r="V608" s="9" t="str" cm="1">
        <f t="array" ref="V608">_xlfn.XLOOKUP(HsgLista[[#This Row],[Helyiség kategória kód]], _KatKódok, Hasznos_e)</f>
        <v>Egyéb</v>
      </c>
      <c r="W608" s="55" t="str">
        <f t="shared" si="71"/>
        <v>100-as rúd</v>
      </c>
      <c r="X608" s="103">
        <f t="shared" si="72"/>
        <v>0.5299999999999998</v>
      </c>
      <c r="Y608" s="9" t="str" cm="1">
        <f t="array" ref="Y608">_xlfn.XLOOKUP(_xlfn.SINGLE(Burkolattípus), lábazat!$A$3:$A$17, _xlfn.XLOOKUP(_xlfn.SINGLE(Falburkolattípus), lábazat!$C$1:$U$1, lábazat!$C$3:$U$17))</f>
        <v>nincs</v>
      </c>
      <c r="Z608" s="9"/>
      <c r="AA608" s="20"/>
      <c r="AB608" s="39"/>
      <c r="AE608" s="9"/>
      <c r="AF608" s="9"/>
    </row>
    <row r="609" spans="1:32">
      <c r="A609" s="32" t="str">
        <f>LEFT(ID)</f>
        <v>O</v>
      </c>
      <c r="B609" s="33">
        <f t="shared" si="66"/>
        <v>3</v>
      </c>
      <c r="C609" s="33">
        <f t="shared" si="67"/>
        <v>2</v>
      </c>
      <c r="D609" s="9" t="s">
        <v>635</v>
      </c>
      <c r="E609" s="9" t="s">
        <v>81</v>
      </c>
      <c r="F609" s="9" t="s">
        <v>75</v>
      </c>
      <c r="G609" s="9" t="s">
        <v>76</v>
      </c>
      <c r="H609" s="9" t="s">
        <v>67</v>
      </c>
      <c r="I609" s="9" t="s">
        <v>609</v>
      </c>
      <c r="J609" s="34">
        <v>34.47</v>
      </c>
      <c r="K609" s="35">
        <v>35.76</v>
      </c>
      <c r="L609" s="35">
        <v>3.03</v>
      </c>
      <c r="M609" s="35">
        <v>2.5</v>
      </c>
      <c r="N609" s="9" t="s">
        <v>50</v>
      </c>
      <c r="O609" s="9" t="s">
        <v>78</v>
      </c>
      <c r="P609" s="9" t="s">
        <v>195</v>
      </c>
      <c r="Q609" s="34">
        <v>21.61</v>
      </c>
      <c r="R609" s="34">
        <v>0</v>
      </c>
      <c r="S609" s="36">
        <f t="shared" si="68"/>
        <v>67.789999999999992</v>
      </c>
      <c r="T609" s="37">
        <f t="shared" si="69"/>
        <v>86.174999999999997</v>
      </c>
      <c r="U609" s="38">
        <f t="shared" si="70"/>
        <v>4.1364000000000001</v>
      </c>
      <c r="V609" s="9" t="str" cm="1">
        <f t="array" ref="V609">_xlfn.XLOOKUP(HsgLista[[#This Row],[Helyiség kategória kód]], _KatKódok, Hasznos_e)</f>
        <v>Egyéb</v>
      </c>
      <c r="W609" s="55" t="str">
        <f t="shared" si="71"/>
        <v>100-as rúd</v>
      </c>
      <c r="X609" s="103">
        <f t="shared" si="72"/>
        <v>0.5299999999999998</v>
      </c>
      <c r="Y609" s="9" t="str" cm="1">
        <f t="array" ref="Y609">_xlfn.XLOOKUP(_xlfn.SINGLE(Burkolattípus), lábazat!$A$3:$A$17, _xlfn.XLOOKUP(_xlfn.SINGLE(Falburkolattípus), lábazat!$C$1:$U$1, lábazat!$C$3:$U$17))</f>
        <v>nincs</v>
      </c>
      <c r="Z609" s="9"/>
      <c r="AA609" s="20"/>
      <c r="AB609" s="39"/>
      <c r="AE609" s="9"/>
      <c r="AF609" s="9"/>
    </row>
    <row r="610" spans="1:32">
      <c r="A610" s="32" t="str">
        <f>LEFT(ID)</f>
        <v>O</v>
      </c>
      <c r="B610" s="33">
        <f t="shared" si="66"/>
        <v>3</v>
      </c>
      <c r="C610" s="33">
        <f t="shared" si="67"/>
        <v>70</v>
      </c>
      <c r="D610" s="9" t="s">
        <v>636</v>
      </c>
      <c r="E610" s="9" t="s">
        <v>86</v>
      </c>
      <c r="F610" s="9" t="s">
        <v>75</v>
      </c>
      <c r="G610" s="9" t="s">
        <v>76</v>
      </c>
      <c r="H610" s="9" t="s">
        <v>87</v>
      </c>
      <c r="I610" s="9" t="s">
        <v>609</v>
      </c>
      <c r="J610" s="34">
        <v>6.63</v>
      </c>
      <c r="K610" s="35">
        <v>10.7</v>
      </c>
      <c r="L610" s="35">
        <v>3.03</v>
      </c>
      <c r="M610" s="35">
        <v>2.5</v>
      </c>
      <c r="N610" s="9" t="s">
        <v>50</v>
      </c>
      <c r="O610" s="9" t="s">
        <v>104</v>
      </c>
      <c r="P610" s="9" t="s">
        <v>51</v>
      </c>
      <c r="Q610" s="34">
        <v>2.39</v>
      </c>
      <c r="R610" s="34">
        <v>0</v>
      </c>
      <c r="S610" s="36">
        <f t="shared" si="68"/>
        <v>24.36</v>
      </c>
      <c r="T610" s="37">
        <f t="shared" si="69"/>
        <v>16.574999999999999</v>
      </c>
      <c r="U610" s="38">
        <f t="shared" si="70"/>
        <v>0.79559999999999997</v>
      </c>
      <c r="V610" s="9" t="str" cm="1">
        <f t="array" ref="V610">_xlfn.XLOOKUP(HsgLista[[#This Row],[Helyiség kategória kód]], _KatKódok, Hasznos_e)</f>
        <v>Egyéb</v>
      </c>
      <c r="W610" s="55" t="str">
        <f t="shared" si="71"/>
        <v>100-as rúd</v>
      </c>
      <c r="X610" s="103">
        <f t="shared" si="72"/>
        <v>0.5299999999999998</v>
      </c>
      <c r="Y610" s="9" t="str" cm="1">
        <f t="array" ref="Y610">_xlfn.XLOOKUP(_xlfn.SINGLE(Burkolattípus), lábazat!$A$3:$A$17, _xlfn.XLOOKUP(_xlfn.SINGLE(Falburkolattípus), lábazat!$C$1:$U$1, lábazat!$C$3:$U$17))</f>
        <v>KER1</v>
      </c>
      <c r="Z610" s="9"/>
      <c r="AA610" s="20"/>
      <c r="AB610" s="39"/>
      <c r="AE610" s="9"/>
      <c r="AF610" s="9"/>
    </row>
    <row r="611" spans="1:32">
      <c r="A611" s="32" t="str">
        <f>LEFT(ID)</f>
        <v>O</v>
      </c>
      <c r="B611" s="33">
        <f t="shared" si="66"/>
        <v>3</v>
      </c>
      <c r="C611" s="33">
        <f t="shared" si="67"/>
        <v>71</v>
      </c>
      <c r="D611" s="9" t="s">
        <v>637</v>
      </c>
      <c r="E611" s="9" t="s">
        <v>102</v>
      </c>
      <c r="F611" s="9" t="s">
        <v>75</v>
      </c>
      <c r="G611" s="9" t="s">
        <v>76</v>
      </c>
      <c r="H611" s="9" t="s">
        <v>71</v>
      </c>
      <c r="I611" s="9" t="s">
        <v>609</v>
      </c>
      <c r="J611" s="34">
        <v>3.03</v>
      </c>
      <c r="K611" s="35">
        <v>7.03</v>
      </c>
      <c r="L611" s="35">
        <v>3.03</v>
      </c>
      <c r="M611" s="35">
        <v>2.5</v>
      </c>
      <c r="N611" s="9" t="s">
        <v>103</v>
      </c>
      <c r="O611" s="9" t="s">
        <v>60</v>
      </c>
      <c r="P611" s="9" t="s">
        <v>105</v>
      </c>
      <c r="Q611" s="34">
        <v>3.72</v>
      </c>
      <c r="R611" s="34">
        <v>0</v>
      </c>
      <c r="S611" s="36">
        <f t="shared" si="68"/>
        <v>13.854999999999999</v>
      </c>
      <c r="T611" s="37">
        <f t="shared" si="69"/>
        <v>7.5749999999999993</v>
      </c>
      <c r="U611" s="38">
        <f t="shared" si="70"/>
        <v>0.36359999999999998</v>
      </c>
      <c r="V611" s="9" t="str" cm="1">
        <f t="array" ref="V611">_xlfn.XLOOKUP(HsgLista[[#This Row],[Helyiség kategória kód]], _KatKódok, Hasznos_e)</f>
        <v>Egyéb</v>
      </c>
      <c r="W611" s="55" t="str">
        <f t="shared" si="71"/>
        <v>100-as rúd</v>
      </c>
      <c r="X611" s="103">
        <f t="shared" si="72"/>
        <v>0.5299999999999998</v>
      </c>
      <c r="Y611" s="9" t="str" cm="1">
        <f t="array" ref="Y611">_xlfn.XLOOKUP(_xlfn.SINGLE(Burkolattípus), lábazat!$A$3:$A$17, _xlfn.XLOOKUP(_xlfn.SINGLE(Falburkolattípus), lábazat!$C$1:$U$1, lábazat!$C$3:$U$17))</f>
        <v>nincs</v>
      </c>
      <c r="Z611" s="9"/>
      <c r="AA611" s="20"/>
      <c r="AB611" s="39"/>
      <c r="AE611" s="9"/>
      <c r="AF611" s="9"/>
    </row>
    <row r="612" spans="1:32">
      <c r="A612" s="32" t="str">
        <f>LEFT(ID)</f>
        <v>O</v>
      </c>
      <c r="B612" s="33">
        <f t="shared" si="66"/>
        <v>3</v>
      </c>
      <c r="C612" s="33">
        <f t="shared" si="67"/>
        <v>72</v>
      </c>
      <c r="D612" s="9" t="s">
        <v>638</v>
      </c>
      <c r="E612" s="9" t="s">
        <v>109</v>
      </c>
      <c r="F612" s="9" t="s">
        <v>75</v>
      </c>
      <c r="G612" s="9" t="s">
        <v>76</v>
      </c>
      <c r="H612" s="9" t="s">
        <v>71</v>
      </c>
      <c r="I612" s="9" t="s">
        <v>609</v>
      </c>
      <c r="J612" s="34">
        <v>5.01</v>
      </c>
      <c r="K612" s="35">
        <v>10.81</v>
      </c>
      <c r="L612" s="35">
        <v>3.03</v>
      </c>
      <c r="M612" s="35">
        <v>2.5</v>
      </c>
      <c r="N612" s="9" t="s">
        <v>103</v>
      </c>
      <c r="O612" s="9" t="s">
        <v>60</v>
      </c>
      <c r="P612" s="9" t="s">
        <v>105</v>
      </c>
      <c r="Q612" s="34">
        <v>5.05</v>
      </c>
      <c r="R612" s="34">
        <v>0</v>
      </c>
      <c r="S612" s="36">
        <f t="shared" si="68"/>
        <v>21.975000000000001</v>
      </c>
      <c r="T612" s="37">
        <f t="shared" si="69"/>
        <v>12.524999999999999</v>
      </c>
      <c r="U612" s="38">
        <f t="shared" si="70"/>
        <v>0.60119999999999996</v>
      </c>
      <c r="V612" s="9" t="str" cm="1">
        <f t="array" ref="V612">_xlfn.XLOOKUP(HsgLista[[#This Row],[Helyiség kategória kód]], _KatKódok, Hasznos_e)</f>
        <v>Egyéb</v>
      </c>
      <c r="W612" s="55" t="str">
        <f t="shared" si="71"/>
        <v>100-as rúd</v>
      </c>
      <c r="X612" s="103">
        <f t="shared" si="72"/>
        <v>0.5299999999999998</v>
      </c>
      <c r="Y612" s="9" t="str" cm="1">
        <f t="array" ref="Y612">_xlfn.XLOOKUP(_xlfn.SINGLE(Burkolattípus), lábazat!$A$3:$A$17, _xlfn.XLOOKUP(_xlfn.SINGLE(Falburkolattípus), lábazat!$C$1:$U$1, lábazat!$C$3:$U$17))</f>
        <v>nincs</v>
      </c>
      <c r="Z612" s="9"/>
      <c r="AA612" s="20"/>
      <c r="AB612" s="39"/>
      <c r="AE612" s="9"/>
      <c r="AF612" s="9"/>
    </row>
    <row r="613" spans="1:32">
      <c r="A613" s="32" t="str">
        <f>LEFT(ID)</f>
        <v>O</v>
      </c>
      <c r="B613" s="33">
        <f t="shared" si="66"/>
        <v>3</v>
      </c>
      <c r="C613" s="33">
        <f t="shared" si="67"/>
        <v>73</v>
      </c>
      <c r="D613" s="9" t="s">
        <v>639</v>
      </c>
      <c r="E613" s="9" t="s">
        <v>109</v>
      </c>
      <c r="F613" s="9" t="s">
        <v>75</v>
      </c>
      <c r="G613" s="9" t="s">
        <v>76</v>
      </c>
      <c r="H613" s="9" t="s">
        <v>71</v>
      </c>
      <c r="I613" s="9" t="s">
        <v>609</v>
      </c>
      <c r="J613" s="34">
        <v>0.95</v>
      </c>
      <c r="K613" s="35">
        <v>4.0999999999999996</v>
      </c>
      <c r="L613" s="35">
        <v>3.03</v>
      </c>
      <c r="M613" s="35">
        <v>2.5</v>
      </c>
      <c r="N613" s="9" t="s">
        <v>103</v>
      </c>
      <c r="O613" s="9" t="s">
        <v>60</v>
      </c>
      <c r="P613" s="9" t="s">
        <v>105</v>
      </c>
      <c r="Q613" s="34">
        <v>1.59</v>
      </c>
      <c r="R613" s="34">
        <v>0</v>
      </c>
      <c r="S613" s="36">
        <f t="shared" si="68"/>
        <v>8.66</v>
      </c>
      <c r="T613" s="37">
        <f t="shared" si="69"/>
        <v>2.375</v>
      </c>
      <c r="U613" s="38">
        <f t="shared" si="70"/>
        <v>0.11399999999999999</v>
      </c>
      <c r="V613" s="9" t="str" cm="1">
        <f t="array" ref="V613">_xlfn.XLOOKUP(HsgLista[[#This Row],[Helyiség kategória kód]], _KatKódok, Hasznos_e)</f>
        <v>Egyéb</v>
      </c>
      <c r="W613" s="55" t="str">
        <f t="shared" si="71"/>
        <v>100-as rúd</v>
      </c>
      <c r="X613" s="103">
        <f t="shared" si="72"/>
        <v>0.5299999999999998</v>
      </c>
      <c r="Y613" s="9" t="str" cm="1">
        <f t="array" ref="Y613">_xlfn.XLOOKUP(_xlfn.SINGLE(Burkolattípus), lábazat!$A$3:$A$17, _xlfn.XLOOKUP(_xlfn.SINGLE(Falburkolattípus), lábazat!$C$1:$U$1, lábazat!$C$3:$U$17))</f>
        <v>nincs</v>
      </c>
      <c r="Z613" s="9"/>
      <c r="AA613" s="20"/>
      <c r="AB613" s="39"/>
      <c r="AE613" s="9"/>
      <c r="AF613" s="9"/>
    </row>
    <row r="614" spans="1:32">
      <c r="A614" s="32" t="str">
        <f>LEFT(ID)</f>
        <v>O</v>
      </c>
      <c r="B614" s="33">
        <f t="shared" si="66"/>
        <v>3</v>
      </c>
      <c r="C614" s="33">
        <f t="shared" si="67"/>
        <v>74</v>
      </c>
      <c r="D614" s="9" t="s">
        <v>640</v>
      </c>
      <c r="E614" s="9" t="s">
        <v>109</v>
      </c>
      <c r="F614" s="9" t="s">
        <v>75</v>
      </c>
      <c r="G614" s="9" t="s">
        <v>76</v>
      </c>
      <c r="H614" s="9" t="s">
        <v>71</v>
      </c>
      <c r="I614" s="9" t="s">
        <v>609</v>
      </c>
      <c r="J614" s="34">
        <v>1</v>
      </c>
      <c r="K614" s="35">
        <v>4.03</v>
      </c>
      <c r="L614" s="35">
        <v>3.03</v>
      </c>
      <c r="M614" s="35">
        <v>2.5</v>
      </c>
      <c r="N614" s="9" t="s">
        <v>103</v>
      </c>
      <c r="O614" s="9" t="s">
        <v>60</v>
      </c>
      <c r="P614" s="9" t="s">
        <v>105</v>
      </c>
      <c r="Q614" s="34">
        <v>1.59</v>
      </c>
      <c r="R614" s="34">
        <v>0</v>
      </c>
      <c r="S614" s="36">
        <f t="shared" si="68"/>
        <v>8.4850000000000012</v>
      </c>
      <c r="T614" s="37">
        <f t="shared" si="69"/>
        <v>2.5</v>
      </c>
      <c r="U614" s="38">
        <f t="shared" si="70"/>
        <v>0.12</v>
      </c>
      <c r="V614" s="9" t="str" cm="1">
        <f t="array" ref="V614">_xlfn.XLOOKUP(HsgLista[[#This Row],[Helyiség kategória kód]], _KatKódok, Hasznos_e)</f>
        <v>Egyéb</v>
      </c>
      <c r="W614" s="55" t="str">
        <f t="shared" si="71"/>
        <v>100-as rúd</v>
      </c>
      <c r="X614" s="103">
        <f t="shared" si="72"/>
        <v>0.5299999999999998</v>
      </c>
      <c r="Y614" s="9" t="str" cm="1">
        <f t="array" ref="Y614">_xlfn.XLOOKUP(_xlfn.SINGLE(Burkolattípus), lábazat!$A$3:$A$17, _xlfn.XLOOKUP(_xlfn.SINGLE(Falburkolattípus), lábazat!$C$1:$U$1, lábazat!$C$3:$U$17))</f>
        <v>nincs</v>
      </c>
      <c r="Z614" s="9"/>
      <c r="AA614" s="20"/>
      <c r="AB614" s="39"/>
      <c r="AE614" s="9"/>
      <c r="AF614" s="9"/>
    </row>
    <row r="615" spans="1:32">
      <c r="A615" s="32" t="str">
        <f>LEFT(ID)</f>
        <v>O</v>
      </c>
      <c r="B615" s="33">
        <f t="shared" si="66"/>
        <v>3</v>
      </c>
      <c r="C615" s="33">
        <f t="shared" si="67"/>
        <v>75</v>
      </c>
      <c r="D615" s="9" t="s">
        <v>641</v>
      </c>
      <c r="E615" s="9" t="s">
        <v>111</v>
      </c>
      <c r="F615" s="9" t="s">
        <v>75</v>
      </c>
      <c r="G615" s="9" t="s">
        <v>76</v>
      </c>
      <c r="H615" s="9" t="s">
        <v>71</v>
      </c>
      <c r="I615" s="9" t="s">
        <v>609</v>
      </c>
      <c r="J615" s="34">
        <v>3.03</v>
      </c>
      <c r="K615" s="35">
        <v>7.03</v>
      </c>
      <c r="L615" s="35">
        <v>3.03</v>
      </c>
      <c r="M615" s="35">
        <v>2.5</v>
      </c>
      <c r="N615" s="9" t="s">
        <v>103</v>
      </c>
      <c r="O615" s="9" t="s">
        <v>60</v>
      </c>
      <c r="P615" s="9" t="s">
        <v>105</v>
      </c>
      <c r="Q615" s="34">
        <v>3.72</v>
      </c>
      <c r="R615" s="34">
        <v>0</v>
      </c>
      <c r="S615" s="36">
        <f t="shared" si="68"/>
        <v>13.854999999999999</v>
      </c>
      <c r="T615" s="37">
        <f t="shared" si="69"/>
        <v>7.5749999999999993</v>
      </c>
      <c r="U615" s="38">
        <f t="shared" si="70"/>
        <v>0.36359999999999998</v>
      </c>
      <c r="V615" s="9" t="str" cm="1">
        <f t="array" ref="V615">_xlfn.XLOOKUP(HsgLista[[#This Row],[Helyiség kategória kód]], _KatKódok, Hasznos_e)</f>
        <v>Egyéb</v>
      </c>
      <c r="W615" s="55" t="str">
        <f t="shared" si="71"/>
        <v>100-as rúd</v>
      </c>
      <c r="X615" s="103">
        <f t="shared" si="72"/>
        <v>0.5299999999999998</v>
      </c>
      <c r="Y615" s="9" t="str" cm="1">
        <f t="array" ref="Y615">_xlfn.XLOOKUP(_xlfn.SINGLE(Burkolattípus), lábazat!$A$3:$A$17, _xlfn.XLOOKUP(_xlfn.SINGLE(Falburkolattípus), lábazat!$C$1:$U$1, lábazat!$C$3:$U$17))</f>
        <v>nincs</v>
      </c>
      <c r="Z615" s="9"/>
      <c r="AA615" s="20"/>
      <c r="AB615" s="39"/>
      <c r="AE615" s="9"/>
      <c r="AF615" s="9"/>
    </row>
    <row r="616" spans="1:32">
      <c r="A616" s="32" t="str">
        <f>LEFT(ID)</f>
        <v>O</v>
      </c>
      <c r="B616" s="33">
        <f t="shared" si="66"/>
        <v>3</v>
      </c>
      <c r="C616" s="33">
        <f t="shared" si="67"/>
        <v>76</v>
      </c>
      <c r="D616" s="9" t="s">
        <v>642</v>
      </c>
      <c r="E616" s="9" t="s">
        <v>112</v>
      </c>
      <c r="F616" s="9" t="s">
        <v>75</v>
      </c>
      <c r="G616" s="9" t="s">
        <v>76</v>
      </c>
      <c r="H616" s="9" t="s">
        <v>71</v>
      </c>
      <c r="I616" s="9" t="s">
        <v>609</v>
      </c>
      <c r="J616" s="34">
        <v>3.98</v>
      </c>
      <c r="K616" s="35">
        <v>9.68</v>
      </c>
      <c r="L616" s="35">
        <v>3.03</v>
      </c>
      <c r="M616" s="35">
        <v>2.5</v>
      </c>
      <c r="N616" s="9" t="s">
        <v>103</v>
      </c>
      <c r="O616" s="9" t="s">
        <v>60</v>
      </c>
      <c r="P616" s="9" t="s">
        <v>105</v>
      </c>
      <c r="Q616" s="34">
        <v>8.23</v>
      </c>
      <c r="R616" s="34">
        <v>0</v>
      </c>
      <c r="S616" s="36">
        <f t="shared" si="68"/>
        <v>15.969999999999999</v>
      </c>
      <c r="T616" s="37">
        <f t="shared" si="69"/>
        <v>9.9499999999999993</v>
      </c>
      <c r="U616" s="38">
        <f t="shared" si="70"/>
        <v>0.47759999999999997</v>
      </c>
      <c r="V616" s="9" t="str" cm="1">
        <f t="array" ref="V616">_xlfn.XLOOKUP(HsgLista[[#This Row],[Helyiség kategória kód]], _KatKódok, Hasznos_e)</f>
        <v>Egyéb</v>
      </c>
      <c r="W616" s="55" t="str">
        <f t="shared" si="71"/>
        <v>100-as rúd</v>
      </c>
      <c r="X616" s="103">
        <f t="shared" si="72"/>
        <v>0.5299999999999998</v>
      </c>
      <c r="Y616" s="9" t="str" cm="1">
        <f t="array" ref="Y616">_xlfn.XLOOKUP(_xlfn.SINGLE(Burkolattípus), lábazat!$A$3:$A$17, _xlfn.XLOOKUP(_xlfn.SINGLE(Falburkolattípus), lábazat!$C$1:$U$1, lábazat!$C$3:$U$17))</f>
        <v>nincs</v>
      </c>
      <c r="Z616" s="9"/>
      <c r="AA616" s="20"/>
      <c r="AB616" s="39"/>
      <c r="AE616" s="9"/>
      <c r="AF616" s="9"/>
    </row>
    <row r="617" spans="1:32">
      <c r="A617" s="32" t="str">
        <f>LEFT(ID)</f>
        <v>O</v>
      </c>
      <c r="B617" s="33">
        <f t="shared" si="66"/>
        <v>3</v>
      </c>
      <c r="C617" s="33">
        <f t="shared" si="67"/>
        <v>77</v>
      </c>
      <c r="D617" s="9" t="s">
        <v>643</v>
      </c>
      <c r="E617" s="9" t="s">
        <v>112</v>
      </c>
      <c r="F617" s="9" t="s">
        <v>75</v>
      </c>
      <c r="G617" s="9" t="s">
        <v>76</v>
      </c>
      <c r="H617" s="9" t="s">
        <v>71</v>
      </c>
      <c r="I617" s="9" t="s">
        <v>609</v>
      </c>
      <c r="J617" s="34">
        <v>0.95</v>
      </c>
      <c r="K617" s="35">
        <v>3.92</v>
      </c>
      <c r="L617" s="35">
        <v>3.03</v>
      </c>
      <c r="M617" s="35">
        <v>2.5</v>
      </c>
      <c r="N617" s="9" t="s">
        <v>103</v>
      </c>
      <c r="O617" s="9" t="s">
        <v>60</v>
      </c>
      <c r="P617" s="9" t="s">
        <v>105</v>
      </c>
      <c r="Q617" s="34">
        <v>1.59</v>
      </c>
      <c r="R617" s="34">
        <v>0</v>
      </c>
      <c r="S617" s="36">
        <f t="shared" si="68"/>
        <v>8.2100000000000009</v>
      </c>
      <c r="T617" s="37">
        <f t="shared" si="69"/>
        <v>2.375</v>
      </c>
      <c r="U617" s="38">
        <f t="shared" si="70"/>
        <v>0.11399999999999999</v>
      </c>
      <c r="V617" s="9" t="str" cm="1">
        <f t="array" ref="V617">_xlfn.XLOOKUP(HsgLista[[#This Row],[Helyiség kategória kód]], _KatKódok, Hasznos_e)</f>
        <v>Egyéb</v>
      </c>
      <c r="W617" s="55" t="str">
        <f t="shared" si="71"/>
        <v>100-as rúd</v>
      </c>
      <c r="X617" s="103">
        <f t="shared" si="72"/>
        <v>0.5299999999999998</v>
      </c>
      <c r="Y617" s="9" t="str" cm="1">
        <f t="array" ref="Y617">_xlfn.XLOOKUP(_xlfn.SINGLE(Burkolattípus), lábazat!$A$3:$A$17, _xlfn.XLOOKUP(_xlfn.SINGLE(Falburkolattípus), lábazat!$C$1:$U$1, lábazat!$C$3:$U$17))</f>
        <v>nincs</v>
      </c>
      <c r="Z617" s="9"/>
      <c r="AA617" s="20"/>
      <c r="AB617" s="39"/>
      <c r="AE617" s="9"/>
      <c r="AF617" s="9"/>
    </row>
    <row r="618" spans="1:32">
      <c r="A618" s="32" t="str">
        <f>LEFT(ID)</f>
        <v>O</v>
      </c>
      <c r="B618" s="33">
        <f t="shared" si="66"/>
        <v>3</v>
      </c>
      <c r="C618" s="33">
        <f t="shared" si="67"/>
        <v>78</v>
      </c>
      <c r="D618" s="9" t="s">
        <v>644</v>
      </c>
      <c r="E618" s="9" t="s">
        <v>112</v>
      </c>
      <c r="F618" s="9" t="s">
        <v>75</v>
      </c>
      <c r="G618" s="9" t="s">
        <v>76</v>
      </c>
      <c r="H618" s="9" t="s">
        <v>71</v>
      </c>
      <c r="I618" s="9" t="s">
        <v>609</v>
      </c>
      <c r="J618" s="34">
        <v>0.95</v>
      </c>
      <c r="K618" s="35">
        <v>3.92</v>
      </c>
      <c r="L618" s="35">
        <v>3.03</v>
      </c>
      <c r="M618" s="35">
        <v>2.5</v>
      </c>
      <c r="N618" s="9" t="s">
        <v>103</v>
      </c>
      <c r="O618" s="9" t="s">
        <v>60</v>
      </c>
      <c r="P618" s="9" t="s">
        <v>105</v>
      </c>
      <c r="Q618" s="34">
        <v>1.59</v>
      </c>
      <c r="R618" s="34">
        <v>0</v>
      </c>
      <c r="S618" s="36">
        <f t="shared" si="68"/>
        <v>8.2100000000000009</v>
      </c>
      <c r="T618" s="37">
        <f t="shared" si="69"/>
        <v>2.375</v>
      </c>
      <c r="U618" s="38">
        <f t="shared" si="70"/>
        <v>0.11399999999999999</v>
      </c>
      <c r="V618" s="9" t="str" cm="1">
        <f t="array" ref="V618">_xlfn.XLOOKUP(HsgLista[[#This Row],[Helyiség kategória kód]], _KatKódok, Hasznos_e)</f>
        <v>Egyéb</v>
      </c>
      <c r="W618" s="55" t="str">
        <f t="shared" si="71"/>
        <v>100-as rúd</v>
      </c>
      <c r="X618" s="103">
        <f t="shared" si="72"/>
        <v>0.5299999999999998</v>
      </c>
      <c r="Y618" s="9" t="str" cm="1">
        <f t="array" ref="Y618">_xlfn.XLOOKUP(_xlfn.SINGLE(Burkolattípus), lábazat!$A$3:$A$17, _xlfn.XLOOKUP(_xlfn.SINGLE(Falburkolattípus), lábazat!$C$1:$U$1, lábazat!$C$3:$U$17))</f>
        <v>nincs</v>
      </c>
      <c r="Z618" s="9"/>
      <c r="AA618" s="20"/>
      <c r="AB618" s="39"/>
      <c r="AE618" s="9"/>
      <c r="AF618" s="9"/>
    </row>
    <row r="619" spans="1:32">
      <c r="A619" s="32" t="str">
        <f>LEFT(ID)</f>
        <v>O</v>
      </c>
      <c r="B619" s="33">
        <f t="shared" si="66"/>
        <v>3</v>
      </c>
      <c r="C619" s="33">
        <f t="shared" si="67"/>
        <v>79</v>
      </c>
      <c r="D619" s="9" t="s">
        <v>645</v>
      </c>
      <c r="E619" s="9" t="s">
        <v>112</v>
      </c>
      <c r="F619" s="9" t="s">
        <v>75</v>
      </c>
      <c r="G619" s="9" t="s">
        <v>76</v>
      </c>
      <c r="H619" s="9" t="s">
        <v>71</v>
      </c>
      <c r="I619" s="9" t="s">
        <v>609</v>
      </c>
      <c r="J619" s="34">
        <v>0.95</v>
      </c>
      <c r="K619" s="35">
        <v>3.92</v>
      </c>
      <c r="L619" s="35">
        <v>3.03</v>
      </c>
      <c r="M619" s="35">
        <v>2.5</v>
      </c>
      <c r="N619" s="9" t="s">
        <v>103</v>
      </c>
      <c r="O619" s="9" t="s">
        <v>60</v>
      </c>
      <c r="P619" s="9" t="s">
        <v>105</v>
      </c>
      <c r="Q619" s="34">
        <v>1.59</v>
      </c>
      <c r="R619" s="34">
        <v>0</v>
      </c>
      <c r="S619" s="36">
        <f t="shared" si="68"/>
        <v>8.2100000000000009</v>
      </c>
      <c r="T619" s="37">
        <f t="shared" si="69"/>
        <v>2.375</v>
      </c>
      <c r="U619" s="38">
        <f t="shared" si="70"/>
        <v>0.11399999999999999</v>
      </c>
      <c r="V619" s="9" t="str" cm="1">
        <f t="array" ref="V619">_xlfn.XLOOKUP(HsgLista[[#This Row],[Helyiség kategória kód]], _KatKódok, Hasznos_e)</f>
        <v>Egyéb</v>
      </c>
      <c r="W619" s="55" t="str">
        <f t="shared" si="71"/>
        <v>100-as rúd</v>
      </c>
      <c r="X619" s="103">
        <f t="shared" si="72"/>
        <v>0.5299999999999998</v>
      </c>
      <c r="Y619" s="9" t="str" cm="1">
        <f t="array" ref="Y619">_xlfn.XLOOKUP(_xlfn.SINGLE(Burkolattípus), lábazat!$A$3:$A$17, _xlfn.XLOOKUP(_xlfn.SINGLE(Falburkolattípus), lábazat!$C$1:$U$1, lábazat!$C$3:$U$17))</f>
        <v>nincs</v>
      </c>
      <c r="Z619" s="9"/>
      <c r="AA619" s="20"/>
      <c r="AB619" s="39"/>
      <c r="AE619" s="9"/>
      <c r="AF619" s="9"/>
    </row>
    <row r="620" spans="1:32">
      <c r="A620" s="32" t="str">
        <f>LEFT(ID)</f>
        <v>O</v>
      </c>
      <c r="B620" s="33">
        <f t="shared" si="66"/>
        <v>3</v>
      </c>
      <c r="C620" s="33">
        <f t="shared" si="67"/>
        <v>80</v>
      </c>
      <c r="D620" s="9" t="s">
        <v>646</v>
      </c>
      <c r="E620" s="9" t="s">
        <v>112</v>
      </c>
      <c r="F620" s="9" t="s">
        <v>75</v>
      </c>
      <c r="G620" s="9" t="s">
        <v>76</v>
      </c>
      <c r="H620" s="9" t="s">
        <v>71</v>
      </c>
      <c r="I620" s="9" t="s">
        <v>609</v>
      </c>
      <c r="J620" s="34">
        <v>1</v>
      </c>
      <c r="K620" s="35">
        <v>4.03</v>
      </c>
      <c r="L620" s="35">
        <v>3.03</v>
      </c>
      <c r="M620" s="35">
        <v>2.5</v>
      </c>
      <c r="N620" s="9" t="s">
        <v>103</v>
      </c>
      <c r="O620" s="9" t="s">
        <v>60</v>
      </c>
      <c r="P620" s="9" t="s">
        <v>105</v>
      </c>
      <c r="Q620" s="34">
        <v>1.59</v>
      </c>
      <c r="R620" s="34">
        <v>0</v>
      </c>
      <c r="S620" s="36">
        <f t="shared" si="68"/>
        <v>8.4850000000000012</v>
      </c>
      <c r="T620" s="37">
        <f t="shared" si="69"/>
        <v>2.5</v>
      </c>
      <c r="U620" s="38">
        <f t="shared" si="70"/>
        <v>0.12</v>
      </c>
      <c r="V620" s="9" t="str" cm="1">
        <f t="array" ref="V620">_xlfn.XLOOKUP(HsgLista[[#This Row],[Helyiség kategória kód]], _KatKódok, Hasznos_e)</f>
        <v>Egyéb</v>
      </c>
      <c r="W620" s="55" t="str">
        <f t="shared" si="71"/>
        <v>100-as rúd</v>
      </c>
      <c r="X620" s="103">
        <f t="shared" si="72"/>
        <v>0.5299999999999998</v>
      </c>
      <c r="Y620" s="9" t="str" cm="1">
        <f t="array" ref="Y620">_xlfn.XLOOKUP(_xlfn.SINGLE(Burkolattípus), lábazat!$A$3:$A$17, _xlfn.XLOOKUP(_xlfn.SINGLE(Falburkolattípus), lábazat!$C$1:$U$1, lábazat!$C$3:$U$17))</f>
        <v>nincs</v>
      </c>
      <c r="Z620" s="9"/>
      <c r="AA620" s="20"/>
      <c r="AB620" s="39"/>
      <c r="AE620" s="9"/>
      <c r="AF620" s="9"/>
    </row>
    <row r="621" spans="1:32">
      <c r="A621" s="32" t="str">
        <f>LEFT(ID)</f>
        <v>O</v>
      </c>
      <c r="B621" s="33">
        <f t="shared" si="66"/>
        <v>3</v>
      </c>
      <c r="C621" s="33">
        <f t="shared" si="67"/>
        <v>81</v>
      </c>
      <c r="D621" s="9" t="s">
        <v>647</v>
      </c>
      <c r="E621" s="9" t="s">
        <v>200</v>
      </c>
      <c r="F621" s="9" t="s">
        <v>75</v>
      </c>
      <c r="G621" s="9" t="s">
        <v>76</v>
      </c>
      <c r="H621" s="9" t="s">
        <v>71</v>
      </c>
      <c r="I621" s="9" t="s">
        <v>609</v>
      </c>
      <c r="J621" s="34">
        <v>3.16</v>
      </c>
      <c r="K621" s="35">
        <v>7.14</v>
      </c>
      <c r="L621" s="35">
        <v>3.03</v>
      </c>
      <c r="M621" s="35">
        <v>2.5</v>
      </c>
      <c r="N621" s="9" t="s">
        <v>103</v>
      </c>
      <c r="O621" s="9" t="s">
        <v>60</v>
      </c>
      <c r="P621" s="9" t="s">
        <v>105</v>
      </c>
      <c r="Q621" s="34">
        <v>2.13</v>
      </c>
      <c r="R621" s="34">
        <v>0</v>
      </c>
      <c r="S621" s="36">
        <f t="shared" si="68"/>
        <v>15.719999999999999</v>
      </c>
      <c r="T621" s="37">
        <f t="shared" si="69"/>
        <v>7.9</v>
      </c>
      <c r="U621" s="38">
        <f t="shared" si="70"/>
        <v>0.37920000000000004</v>
      </c>
      <c r="V621" s="9" t="str" cm="1">
        <f t="array" ref="V621">_xlfn.XLOOKUP(HsgLista[[#This Row],[Helyiség kategória kód]], _KatKódok, Hasznos_e)</f>
        <v>Egyéb</v>
      </c>
      <c r="W621" s="55" t="str">
        <f t="shared" si="71"/>
        <v>100-as rúd</v>
      </c>
      <c r="X621" s="103">
        <f t="shared" si="72"/>
        <v>0.5299999999999998</v>
      </c>
      <c r="Y621" s="9" t="str" cm="1">
        <f t="array" ref="Y621">_xlfn.XLOOKUP(_xlfn.SINGLE(Burkolattípus), lábazat!$A$3:$A$17, _xlfn.XLOOKUP(_xlfn.SINGLE(Falburkolattípus), lábazat!$C$1:$U$1, lábazat!$C$3:$U$17))</f>
        <v>nincs</v>
      </c>
      <c r="Z621" s="9"/>
      <c r="AA621" s="20"/>
      <c r="AB621" s="39"/>
      <c r="AE621" s="9"/>
      <c r="AF621" s="9"/>
    </row>
    <row r="622" spans="1:32">
      <c r="A622" s="32" t="str">
        <f>LEFT(ID)</f>
        <v>O</v>
      </c>
      <c r="B622" s="33">
        <f t="shared" si="66"/>
        <v>4</v>
      </c>
      <c r="C622" s="33">
        <f t="shared" si="67"/>
        <v>2</v>
      </c>
      <c r="D622" s="9" t="s">
        <v>648</v>
      </c>
      <c r="E622" s="9" t="s">
        <v>81</v>
      </c>
      <c r="F622" s="9" t="s">
        <v>75</v>
      </c>
      <c r="G622" s="9" t="s">
        <v>76</v>
      </c>
      <c r="H622" s="9" t="s">
        <v>67</v>
      </c>
      <c r="I622" s="9" t="s">
        <v>609</v>
      </c>
      <c r="J622" s="34">
        <v>34.72</v>
      </c>
      <c r="K622" s="35">
        <v>35.64</v>
      </c>
      <c r="L622" s="35">
        <v>3.03</v>
      </c>
      <c r="M622" s="35">
        <v>2.5</v>
      </c>
      <c r="N622" s="9" t="s">
        <v>50</v>
      </c>
      <c r="O622" s="9" t="s">
        <v>78</v>
      </c>
      <c r="P622" s="9" t="s">
        <v>195</v>
      </c>
      <c r="Q622" s="34">
        <v>1.92</v>
      </c>
      <c r="R622" s="34">
        <v>0</v>
      </c>
      <c r="S622" s="36">
        <f t="shared" si="68"/>
        <v>87.179999999999993</v>
      </c>
      <c r="T622" s="37">
        <f t="shared" si="69"/>
        <v>86.8</v>
      </c>
      <c r="U622" s="38">
        <f t="shared" si="70"/>
        <v>4.1663999999999994</v>
      </c>
      <c r="V622" s="9" t="str" cm="1">
        <f t="array" ref="V622">_xlfn.XLOOKUP(HsgLista[[#This Row],[Helyiség kategória kód]], _KatKódok, Hasznos_e)</f>
        <v>Egyéb</v>
      </c>
      <c r="W622" s="55" t="str">
        <f t="shared" si="71"/>
        <v>100-as rúd</v>
      </c>
      <c r="X622" s="103">
        <f t="shared" si="72"/>
        <v>0.5299999999999998</v>
      </c>
      <c r="Y622" s="9" t="str" cm="1">
        <f t="array" ref="Y622">_xlfn.XLOOKUP(_xlfn.SINGLE(Burkolattípus), lábazat!$A$3:$A$17, _xlfn.XLOOKUP(_xlfn.SINGLE(Falburkolattípus), lábazat!$C$1:$U$1, lábazat!$C$3:$U$17))</f>
        <v>nincs</v>
      </c>
      <c r="Z622" s="9"/>
      <c r="AA622" s="20"/>
      <c r="AB622" s="39"/>
      <c r="AE622" s="9"/>
      <c r="AF622" s="9"/>
    </row>
    <row r="623" spans="1:32">
      <c r="A623" s="32" t="str">
        <f>LEFT(ID)</f>
        <v>O</v>
      </c>
      <c r="B623" s="33">
        <f t="shared" si="66"/>
        <v>4</v>
      </c>
      <c r="C623" s="33">
        <f t="shared" si="67"/>
        <v>73</v>
      </c>
      <c r="D623" s="9" t="s">
        <v>649</v>
      </c>
      <c r="E623" s="9" t="s">
        <v>86</v>
      </c>
      <c r="F623" s="9" t="s">
        <v>75</v>
      </c>
      <c r="G623" s="9" t="s">
        <v>76</v>
      </c>
      <c r="H623" s="9" t="s">
        <v>87</v>
      </c>
      <c r="I623" s="9" t="s">
        <v>609</v>
      </c>
      <c r="J623" s="34">
        <v>6.63</v>
      </c>
      <c r="K623" s="35">
        <v>10.7</v>
      </c>
      <c r="L623" s="35">
        <v>3.03</v>
      </c>
      <c r="M623" s="35">
        <v>2.5</v>
      </c>
      <c r="N623" s="9" t="s">
        <v>50</v>
      </c>
      <c r="O623" s="9" t="s">
        <v>104</v>
      </c>
      <c r="P623" s="9" t="s">
        <v>51</v>
      </c>
      <c r="Q623" s="34">
        <v>2.39</v>
      </c>
      <c r="R623" s="34">
        <v>0</v>
      </c>
      <c r="S623" s="36">
        <f t="shared" si="68"/>
        <v>24.36</v>
      </c>
      <c r="T623" s="37">
        <f t="shared" si="69"/>
        <v>16.574999999999999</v>
      </c>
      <c r="U623" s="38">
        <f t="shared" si="70"/>
        <v>0.79559999999999997</v>
      </c>
      <c r="V623" s="9" t="str" cm="1">
        <f t="array" ref="V623">_xlfn.XLOOKUP(HsgLista[[#This Row],[Helyiség kategória kód]], _KatKódok, Hasznos_e)</f>
        <v>Egyéb</v>
      </c>
      <c r="W623" s="55" t="str">
        <f t="shared" si="71"/>
        <v>100-as rúd</v>
      </c>
      <c r="X623" s="103">
        <f t="shared" si="72"/>
        <v>0.5299999999999998</v>
      </c>
      <c r="Y623" s="9" t="str" cm="1">
        <f t="array" ref="Y623">_xlfn.XLOOKUP(_xlfn.SINGLE(Burkolattípus), lábazat!$A$3:$A$17, _xlfn.XLOOKUP(_xlfn.SINGLE(Falburkolattípus), lábazat!$C$1:$U$1, lábazat!$C$3:$U$17))</f>
        <v>KER1</v>
      </c>
      <c r="Z623" s="9"/>
      <c r="AA623" s="20"/>
      <c r="AB623" s="39"/>
      <c r="AE623" s="9"/>
      <c r="AF623" s="9"/>
    </row>
    <row r="624" spans="1:32">
      <c r="A624" s="32" t="str">
        <f>LEFT(ID)</f>
        <v>O</v>
      </c>
      <c r="B624" s="33">
        <f t="shared" si="66"/>
        <v>4</v>
      </c>
      <c r="C624" s="33">
        <f t="shared" si="67"/>
        <v>74</v>
      </c>
      <c r="D624" s="9" t="s">
        <v>650</v>
      </c>
      <c r="E624" s="9" t="s">
        <v>111</v>
      </c>
      <c r="F624" s="9" t="s">
        <v>75</v>
      </c>
      <c r="G624" s="9" t="s">
        <v>76</v>
      </c>
      <c r="H624" s="9" t="s">
        <v>71</v>
      </c>
      <c r="I624" s="9" t="s">
        <v>609</v>
      </c>
      <c r="J624" s="34">
        <v>3.03</v>
      </c>
      <c r="K624" s="35">
        <v>7.04</v>
      </c>
      <c r="L624" s="35">
        <v>3.03</v>
      </c>
      <c r="M624" s="35">
        <v>2.5</v>
      </c>
      <c r="N624" s="9" t="s">
        <v>103</v>
      </c>
      <c r="O624" s="9" t="s">
        <v>60</v>
      </c>
      <c r="P624" s="9" t="s">
        <v>105</v>
      </c>
      <c r="Q624" s="34">
        <v>3.72</v>
      </c>
      <c r="R624" s="34">
        <v>0</v>
      </c>
      <c r="S624" s="36">
        <f t="shared" si="68"/>
        <v>13.88</v>
      </c>
      <c r="T624" s="37">
        <f t="shared" si="69"/>
        <v>7.5749999999999993</v>
      </c>
      <c r="U624" s="38">
        <f t="shared" si="70"/>
        <v>0.36359999999999998</v>
      </c>
      <c r="V624" s="9" t="str" cm="1">
        <f t="array" ref="V624">_xlfn.XLOOKUP(HsgLista[[#This Row],[Helyiség kategória kód]], _KatKódok, Hasznos_e)</f>
        <v>Egyéb</v>
      </c>
      <c r="W624" s="55" t="str">
        <f t="shared" si="71"/>
        <v>100-as rúd</v>
      </c>
      <c r="X624" s="103">
        <f t="shared" si="72"/>
        <v>0.5299999999999998</v>
      </c>
      <c r="Y624" s="9" t="str" cm="1">
        <f t="array" ref="Y624">_xlfn.XLOOKUP(_xlfn.SINGLE(Burkolattípus), lábazat!$A$3:$A$17, _xlfn.XLOOKUP(_xlfn.SINGLE(Falburkolattípus), lábazat!$C$1:$U$1, lábazat!$C$3:$U$17))</f>
        <v>nincs</v>
      </c>
      <c r="Z624" s="9"/>
      <c r="AA624" s="20"/>
      <c r="AB624" s="39"/>
      <c r="AE624" s="9"/>
      <c r="AF624" s="9"/>
    </row>
    <row r="625" spans="1:32">
      <c r="A625" s="32" t="str">
        <f>LEFT(ID)</f>
        <v>O</v>
      </c>
      <c r="B625" s="33">
        <f t="shared" si="66"/>
        <v>4</v>
      </c>
      <c r="C625" s="33">
        <f t="shared" si="67"/>
        <v>75</v>
      </c>
      <c r="D625" s="9" t="s">
        <v>651</v>
      </c>
      <c r="E625" s="9" t="s">
        <v>112</v>
      </c>
      <c r="F625" s="9" t="s">
        <v>75</v>
      </c>
      <c r="G625" s="9" t="s">
        <v>76</v>
      </c>
      <c r="H625" s="9" t="s">
        <v>71</v>
      </c>
      <c r="I625" s="9" t="s">
        <v>609</v>
      </c>
      <c r="J625" s="34">
        <v>3.96</v>
      </c>
      <c r="K625" s="35">
        <v>9.6300000000000008</v>
      </c>
      <c r="L625" s="35">
        <v>3.03</v>
      </c>
      <c r="M625" s="35">
        <v>2.5</v>
      </c>
      <c r="N625" s="9" t="s">
        <v>103</v>
      </c>
      <c r="O625" s="9" t="s">
        <v>60</v>
      </c>
      <c r="P625" s="9" t="s">
        <v>105</v>
      </c>
      <c r="Q625" s="34">
        <v>8.23</v>
      </c>
      <c r="R625" s="34">
        <v>0</v>
      </c>
      <c r="S625" s="36">
        <f t="shared" si="68"/>
        <v>15.845000000000002</v>
      </c>
      <c r="T625" s="37">
        <f t="shared" si="69"/>
        <v>9.9</v>
      </c>
      <c r="U625" s="38">
        <f t="shared" si="70"/>
        <v>0.47519999999999996</v>
      </c>
      <c r="V625" s="9" t="str" cm="1">
        <f t="array" ref="V625">_xlfn.XLOOKUP(HsgLista[[#This Row],[Helyiség kategória kód]], _KatKódok, Hasznos_e)</f>
        <v>Egyéb</v>
      </c>
      <c r="W625" s="55" t="str">
        <f t="shared" si="71"/>
        <v>100-as rúd</v>
      </c>
      <c r="X625" s="103">
        <f t="shared" si="72"/>
        <v>0.5299999999999998</v>
      </c>
      <c r="Y625" s="9" t="str" cm="1">
        <f t="array" ref="Y625">_xlfn.XLOOKUP(_xlfn.SINGLE(Burkolattípus), lábazat!$A$3:$A$17, _xlfn.XLOOKUP(_xlfn.SINGLE(Falburkolattípus), lábazat!$C$1:$U$1, lábazat!$C$3:$U$17))</f>
        <v>nincs</v>
      </c>
      <c r="Z625" s="9"/>
      <c r="AA625" s="20"/>
      <c r="AB625" s="39"/>
      <c r="AE625" s="9"/>
      <c r="AF625" s="9"/>
    </row>
    <row r="626" spans="1:32">
      <c r="A626" s="32" t="str">
        <f>LEFT(ID)</f>
        <v>O</v>
      </c>
      <c r="B626" s="33">
        <f t="shared" si="66"/>
        <v>4</v>
      </c>
      <c r="C626" s="33">
        <f t="shared" si="67"/>
        <v>76</v>
      </c>
      <c r="D626" s="9" t="s">
        <v>652</v>
      </c>
      <c r="E626" s="9" t="s">
        <v>112</v>
      </c>
      <c r="F626" s="9" t="s">
        <v>75</v>
      </c>
      <c r="G626" s="9" t="s">
        <v>76</v>
      </c>
      <c r="H626" s="9" t="s">
        <v>71</v>
      </c>
      <c r="I626" s="9" t="s">
        <v>609</v>
      </c>
      <c r="J626" s="34">
        <v>0.95</v>
      </c>
      <c r="K626" s="35">
        <v>3.92</v>
      </c>
      <c r="L626" s="35">
        <v>3.03</v>
      </c>
      <c r="M626" s="35">
        <v>2.5</v>
      </c>
      <c r="N626" s="9" t="s">
        <v>103</v>
      </c>
      <c r="O626" s="9" t="s">
        <v>60</v>
      </c>
      <c r="P626" s="9" t="s">
        <v>105</v>
      </c>
      <c r="Q626" s="34">
        <v>1.59</v>
      </c>
      <c r="R626" s="34">
        <v>0</v>
      </c>
      <c r="S626" s="36">
        <f t="shared" si="68"/>
        <v>8.2100000000000009</v>
      </c>
      <c r="T626" s="37">
        <f t="shared" si="69"/>
        <v>2.375</v>
      </c>
      <c r="U626" s="38">
        <f t="shared" si="70"/>
        <v>0.11399999999999999</v>
      </c>
      <c r="V626" s="9" t="str" cm="1">
        <f t="array" ref="V626">_xlfn.XLOOKUP(HsgLista[[#This Row],[Helyiség kategória kód]], _KatKódok, Hasznos_e)</f>
        <v>Egyéb</v>
      </c>
      <c r="W626" s="55" t="str">
        <f t="shared" si="71"/>
        <v>100-as rúd</v>
      </c>
      <c r="X626" s="103">
        <f t="shared" si="72"/>
        <v>0.5299999999999998</v>
      </c>
      <c r="Y626" s="9" t="str" cm="1">
        <f t="array" ref="Y626">_xlfn.XLOOKUP(_xlfn.SINGLE(Burkolattípus), lábazat!$A$3:$A$17, _xlfn.XLOOKUP(_xlfn.SINGLE(Falburkolattípus), lábazat!$C$1:$U$1, lábazat!$C$3:$U$17))</f>
        <v>nincs</v>
      </c>
      <c r="Z626" s="9"/>
      <c r="AA626" s="20"/>
      <c r="AB626" s="39"/>
      <c r="AE626" s="9"/>
      <c r="AF626" s="9"/>
    </row>
    <row r="627" spans="1:32">
      <c r="A627" s="32" t="str">
        <f>LEFT(ID)</f>
        <v>O</v>
      </c>
      <c r="B627" s="33">
        <f t="shared" si="66"/>
        <v>4</v>
      </c>
      <c r="C627" s="33">
        <f t="shared" si="67"/>
        <v>77</v>
      </c>
      <c r="D627" s="9" t="s">
        <v>653</v>
      </c>
      <c r="E627" s="9" t="s">
        <v>112</v>
      </c>
      <c r="F627" s="9" t="s">
        <v>75</v>
      </c>
      <c r="G627" s="9" t="s">
        <v>76</v>
      </c>
      <c r="H627" s="9" t="s">
        <v>71</v>
      </c>
      <c r="I627" s="9" t="s">
        <v>609</v>
      </c>
      <c r="J627" s="34">
        <v>0.95</v>
      </c>
      <c r="K627" s="35">
        <v>3.92</v>
      </c>
      <c r="L627" s="35">
        <v>3.03</v>
      </c>
      <c r="M627" s="35">
        <v>2.5</v>
      </c>
      <c r="N627" s="9" t="s">
        <v>103</v>
      </c>
      <c r="O627" s="9" t="s">
        <v>60</v>
      </c>
      <c r="P627" s="9" t="s">
        <v>105</v>
      </c>
      <c r="Q627" s="34">
        <v>1.59</v>
      </c>
      <c r="R627" s="34">
        <v>0</v>
      </c>
      <c r="S627" s="36">
        <f t="shared" si="68"/>
        <v>8.2100000000000009</v>
      </c>
      <c r="T627" s="37">
        <f t="shared" si="69"/>
        <v>2.375</v>
      </c>
      <c r="U627" s="38">
        <f t="shared" si="70"/>
        <v>0.11399999999999999</v>
      </c>
      <c r="V627" s="9" t="str" cm="1">
        <f t="array" ref="V627">_xlfn.XLOOKUP(HsgLista[[#This Row],[Helyiség kategória kód]], _KatKódok, Hasznos_e)</f>
        <v>Egyéb</v>
      </c>
      <c r="W627" s="55" t="str">
        <f t="shared" si="71"/>
        <v>100-as rúd</v>
      </c>
      <c r="X627" s="103">
        <f t="shared" si="72"/>
        <v>0.5299999999999998</v>
      </c>
      <c r="Y627" s="9" t="str" cm="1">
        <f t="array" ref="Y627">_xlfn.XLOOKUP(_xlfn.SINGLE(Burkolattípus), lábazat!$A$3:$A$17, _xlfn.XLOOKUP(_xlfn.SINGLE(Falburkolattípus), lábazat!$C$1:$U$1, lábazat!$C$3:$U$17))</f>
        <v>nincs</v>
      </c>
      <c r="Z627" s="9"/>
      <c r="AA627" s="20"/>
      <c r="AB627" s="39"/>
      <c r="AE627" s="9"/>
      <c r="AF627" s="9"/>
    </row>
    <row r="628" spans="1:32">
      <c r="A628" s="32" t="str">
        <f>LEFT(ID)</f>
        <v>O</v>
      </c>
      <c r="B628" s="33">
        <f t="shared" si="66"/>
        <v>4</v>
      </c>
      <c r="C628" s="33">
        <f t="shared" si="67"/>
        <v>78</v>
      </c>
      <c r="D628" s="9" t="s">
        <v>654</v>
      </c>
      <c r="E628" s="9" t="s">
        <v>112</v>
      </c>
      <c r="F628" s="9" t="s">
        <v>75</v>
      </c>
      <c r="G628" s="9" t="s">
        <v>76</v>
      </c>
      <c r="H628" s="9" t="s">
        <v>71</v>
      </c>
      <c r="I628" s="9" t="s">
        <v>609</v>
      </c>
      <c r="J628" s="34">
        <v>0.95</v>
      </c>
      <c r="K628" s="35">
        <v>3.92</v>
      </c>
      <c r="L628" s="35">
        <v>3.03</v>
      </c>
      <c r="M628" s="35">
        <v>2.5</v>
      </c>
      <c r="N628" s="9" t="s">
        <v>103</v>
      </c>
      <c r="O628" s="9" t="s">
        <v>60</v>
      </c>
      <c r="P628" s="9" t="s">
        <v>105</v>
      </c>
      <c r="Q628" s="34">
        <v>1.59</v>
      </c>
      <c r="R628" s="34">
        <v>0</v>
      </c>
      <c r="S628" s="36">
        <f t="shared" si="68"/>
        <v>8.2100000000000009</v>
      </c>
      <c r="T628" s="37">
        <f t="shared" si="69"/>
        <v>2.375</v>
      </c>
      <c r="U628" s="38">
        <f t="shared" si="70"/>
        <v>0.11399999999999999</v>
      </c>
      <c r="V628" s="9" t="str" cm="1">
        <f t="array" ref="V628">_xlfn.XLOOKUP(HsgLista[[#This Row],[Helyiség kategória kód]], _KatKódok, Hasznos_e)</f>
        <v>Egyéb</v>
      </c>
      <c r="W628" s="55" t="str">
        <f t="shared" si="71"/>
        <v>100-as rúd</v>
      </c>
      <c r="X628" s="103">
        <f t="shared" si="72"/>
        <v>0.5299999999999998</v>
      </c>
      <c r="Y628" s="9" t="str" cm="1">
        <f t="array" ref="Y628">_xlfn.XLOOKUP(_xlfn.SINGLE(Burkolattípus), lábazat!$A$3:$A$17, _xlfn.XLOOKUP(_xlfn.SINGLE(Falburkolattípus), lábazat!$C$1:$U$1, lábazat!$C$3:$U$17))</f>
        <v>nincs</v>
      </c>
      <c r="Z628" s="9"/>
      <c r="AA628" s="20"/>
      <c r="AB628" s="39"/>
      <c r="AE628" s="9"/>
      <c r="AF628" s="9"/>
    </row>
    <row r="629" spans="1:32">
      <c r="A629" s="32" t="str">
        <f>LEFT(ID)</f>
        <v>O</v>
      </c>
      <c r="B629" s="33">
        <f t="shared" si="66"/>
        <v>4</v>
      </c>
      <c r="C629" s="33">
        <f t="shared" si="67"/>
        <v>79</v>
      </c>
      <c r="D629" s="9" t="s">
        <v>655</v>
      </c>
      <c r="E629" s="9" t="s">
        <v>112</v>
      </c>
      <c r="F629" s="9" t="s">
        <v>75</v>
      </c>
      <c r="G629" s="9" t="s">
        <v>76</v>
      </c>
      <c r="H629" s="9" t="s">
        <v>71</v>
      </c>
      <c r="I629" s="9" t="s">
        <v>609</v>
      </c>
      <c r="J629" s="34">
        <v>0.98</v>
      </c>
      <c r="K629" s="35">
        <v>3.97</v>
      </c>
      <c r="L629" s="35">
        <v>3.03</v>
      </c>
      <c r="M629" s="35">
        <v>2.5</v>
      </c>
      <c r="N629" s="9" t="s">
        <v>103</v>
      </c>
      <c r="O629" s="9" t="s">
        <v>60</v>
      </c>
      <c r="P629" s="9" t="s">
        <v>105</v>
      </c>
      <c r="Q629" s="34">
        <v>1.59</v>
      </c>
      <c r="R629" s="34">
        <v>0</v>
      </c>
      <c r="S629" s="36">
        <f t="shared" si="68"/>
        <v>8.3350000000000009</v>
      </c>
      <c r="T629" s="37">
        <f t="shared" si="69"/>
        <v>2.4500000000000002</v>
      </c>
      <c r="U629" s="38">
        <f t="shared" si="70"/>
        <v>0.1176</v>
      </c>
      <c r="V629" s="9" t="str" cm="1">
        <f t="array" ref="V629">_xlfn.XLOOKUP(HsgLista[[#This Row],[Helyiség kategória kód]], _KatKódok, Hasznos_e)</f>
        <v>Egyéb</v>
      </c>
      <c r="W629" s="55" t="str">
        <f t="shared" si="71"/>
        <v>100-as rúd</v>
      </c>
      <c r="X629" s="103">
        <f t="shared" si="72"/>
        <v>0.5299999999999998</v>
      </c>
      <c r="Y629" s="9" t="str" cm="1">
        <f t="array" ref="Y629">_xlfn.XLOOKUP(_xlfn.SINGLE(Burkolattípus), lábazat!$A$3:$A$17, _xlfn.XLOOKUP(_xlfn.SINGLE(Falburkolattípus), lábazat!$C$1:$U$1, lábazat!$C$3:$U$17))</f>
        <v>nincs</v>
      </c>
      <c r="Z629" s="9"/>
      <c r="AA629" s="20"/>
      <c r="AB629" s="39"/>
      <c r="AE629" s="9"/>
      <c r="AF629" s="9"/>
    </row>
    <row r="630" spans="1:32">
      <c r="A630" s="32" t="str">
        <f>LEFT(ID)</f>
        <v>O</v>
      </c>
      <c r="B630" s="33">
        <f t="shared" si="66"/>
        <v>4</v>
      </c>
      <c r="C630" s="33">
        <f t="shared" si="67"/>
        <v>80</v>
      </c>
      <c r="D630" s="9" t="s">
        <v>656</v>
      </c>
      <c r="E630" s="9" t="s">
        <v>200</v>
      </c>
      <c r="F630" s="9" t="s">
        <v>75</v>
      </c>
      <c r="G630" s="9" t="s">
        <v>76</v>
      </c>
      <c r="H630" s="9" t="s">
        <v>71</v>
      </c>
      <c r="I630" s="9" t="s">
        <v>609</v>
      </c>
      <c r="J630" s="34">
        <v>3.16</v>
      </c>
      <c r="K630" s="35">
        <v>7.13</v>
      </c>
      <c r="L630" s="35">
        <v>3.03</v>
      </c>
      <c r="M630" s="35">
        <v>2.5</v>
      </c>
      <c r="N630" s="9" t="s">
        <v>103</v>
      </c>
      <c r="O630" s="9" t="s">
        <v>60</v>
      </c>
      <c r="P630" s="9" t="s">
        <v>105</v>
      </c>
      <c r="Q630" s="34">
        <v>2.13</v>
      </c>
      <c r="R630" s="34">
        <v>0</v>
      </c>
      <c r="S630" s="36">
        <f t="shared" si="68"/>
        <v>15.695</v>
      </c>
      <c r="T630" s="37">
        <f t="shared" si="69"/>
        <v>7.9</v>
      </c>
      <c r="U630" s="38">
        <f t="shared" si="70"/>
        <v>0.37920000000000004</v>
      </c>
      <c r="V630" s="9" t="str" cm="1">
        <f t="array" ref="V630">_xlfn.XLOOKUP(HsgLista[[#This Row],[Helyiség kategória kód]], _KatKódok, Hasznos_e)</f>
        <v>Egyéb</v>
      </c>
      <c r="W630" s="55" t="str">
        <f t="shared" si="71"/>
        <v>100-as rúd</v>
      </c>
      <c r="X630" s="103">
        <f t="shared" si="72"/>
        <v>0.5299999999999998</v>
      </c>
      <c r="Y630" s="9" t="str" cm="1">
        <f t="array" ref="Y630">_xlfn.XLOOKUP(_xlfn.SINGLE(Burkolattípus), lábazat!$A$3:$A$17, _xlfn.XLOOKUP(_xlfn.SINGLE(Falburkolattípus), lábazat!$C$1:$U$1, lábazat!$C$3:$U$17))</f>
        <v>nincs</v>
      </c>
      <c r="Z630" s="9"/>
      <c r="AA630" s="20"/>
      <c r="AB630" s="39"/>
      <c r="AE630" s="9"/>
      <c r="AF630" s="9"/>
    </row>
    <row r="631" spans="1:32">
      <c r="A631" s="32" t="str">
        <f>LEFT(ID)</f>
        <v>O</v>
      </c>
      <c r="B631" s="33">
        <f t="shared" si="66"/>
        <v>4</v>
      </c>
      <c r="C631" s="33">
        <f t="shared" si="67"/>
        <v>81</v>
      </c>
      <c r="D631" s="9" t="s">
        <v>657</v>
      </c>
      <c r="E631" s="9" t="s">
        <v>102</v>
      </c>
      <c r="F631" s="9" t="s">
        <v>75</v>
      </c>
      <c r="G631" s="9" t="s">
        <v>76</v>
      </c>
      <c r="H631" s="9" t="s">
        <v>71</v>
      </c>
      <c r="I631" s="9" t="s">
        <v>609</v>
      </c>
      <c r="J631" s="34">
        <v>3.03</v>
      </c>
      <c r="K631" s="35">
        <v>7.04</v>
      </c>
      <c r="L631" s="35">
        <v>3.03</v>
      </c>
      <c r="M631" s="35">
        <v>2.5</v>
      </c>
      <c r="N631" s="9" t="s">
        <v>103</v>
      </c>
      <c r="O631" s="9" t="s">
        <v>60</v>
      </c>
      <c r="P631" s="9" t="s">
        <v>105</v>
      </c>
      <c r="Q631" s="34">
        <v>3.72</v>
      </c>
      <c r="R631" s="34">
        <v>0</v>
      </c>
      <c r="S631" s="36">
        <f t="shared" si="68"/>
        <v>13.88</v>
      </c>
      <c r="T631" s="37">
        <f t="shared" si="69"/>
        <v>7.5749999999999993</v>
      </c>
      <c r="U631" s="38">
        <f t="shared" si="70"/>
        <v>0.36359999999999998</v>
      </c>
      <c r="V631" s="9" t="str" cm="1">
        <f t="array" ref="V631">_xlfn.XLOOKUP(HsgLista[[#This Row],[Helyiség kategória kód]], _KatKódok, Hasznos_e)</f>
        <v>Egyéb</v>
      </c>
      <c r="W631" s="55" t="str">
        <f t="shared" si="71"/>
        <v>100-as rúd</v>
      </c>
      <c r="X631" s="103">
        <f t="shared" si="72"/>
        <v>0.5299999999999998</v>
      </c>
      <c r="Y631" s="9" t="str" cm="1">
        <f t="array" ref="Y631">_xlfn.XLOOKUP(_xlfn.SINGLE(Burkolattípus), lábazat!$A$3:$A$17, _xlfn.XLOOKUP(_xlfn.SINGLE(Falburkolattípus), lábazat!$C$1:$U$1, lábazat!$C$3:$U$17))</f>
        <v>nincs</v>
      </c>
      <c r="Z631" s="9"/>
      <c r="AA631" s="20"/>
      <c r="AB631" s="39"/>
      <c r="AE631" s="9"/>
      <c r="AF631" s="9"/>
    </row>
    <row r="632" spans="1:32">
      <c r="A632" s="32" t="str">
        <f>LEFT(ID)</f>
        <v>O</v>
      </c>
      <c r="B632" s="33">
        <f t="shared" si="66"/>
        <v>4</v>
      </c>
      <c r="C632" s="33">
        <f t="shared" si="67"/>
        <v>82</v>
      </c>
      <c r="D632" s="9" t="s">
        <v>658</v>
      </c>
      <c r="E632" s="9" t="s">
        <v>109</v>
      </c>
      <c r="F632" s="9" t="s">
        <v>75</v>
      </c>
      <c r="G632" s="9" t="s">
        <v>76</v>
      </c>
      <c r="H632" s="9" t="s">
        <v>71</v>
      </c>
      <c r="I632" s="9" t="s">
        <v>609</v>
      </c>
      <c r="J632" s="34">
        <v>4.9800000000000004</v>
      </c>
      <c r="K632" s="35">
        <v>10.76</v>
      </c>
      <c r="L632" s="35">
        <v>3.03</v>
      </c>
      <c r="M632" s="35">
        <v>2.5</v>
      </c>
      <c r="N632" s="9" t="s">
        <v>103</v>
      </c>
      <c r="O632" s="9" t="s">
        <v>60</v>
      </c>
      <c r="P632" s="9" t="s">
        <v>105</v>
      </c>
      <c r="Q632" s="34">
        <v>5.05</v>
      </c>
      <c r="R632" s="34">
        <v>0</v>
      </c>
      <c r="S632" s="36">
        <f t="shared" si="68"/>
        <v>21.849999999999998</v>
      </c>
      <c r="T632" s="37">
        <f t="shared" si="69"/>
        <v>12.450000000000001</v>
      </c>
      <c r="U632" s="38">
        <f t="shared" si="70"/>
        <v>0.59760000000000002</v>
      </c>
      <c r="V632" s="9" t="str" cm="1">
        <f t="array" ref="V632">_xlfn.XLOOKUP(HsgLista[[#This Row],[Helyiség kategória kód]], _KatKódok, Hasznos_e)</f>
        <v>Egyéb</v>
      </c>
      <c r="W632" s="55" t="str">
        <f t="shared" si="71"/>
        <v>100-as rúd</v>
      </c>
      <c r="X632" s="103">
        <f t="shared" si="72"/>
        <v>0.5299999999999998</v>
      </c>
      <c r="Y632" s="9" t="str" cm="1">
        <f t="array" ref="Y632">_xlfn.XLOOKUP(_xlfn.SINGLE(Burkolattípus), lábazat!$A$3:$A$17, _xlfn.XLOOKUP(_xlfn.SINGLE(Falburkolattípus), lábazat!$C$1:$U$1, lábazat!$C$3:$U$17))</f>
        <v>nincs</v>
      </c>
      <c r="Z632" s="9"/>
      <c r="AA632" s="20"/>
      <c r="AB632" s="39"/>
      <c r="AE632" s="9"/>
      <c r="AF632" s="9"/>
    </row>
    <row r="633" spans="1:32">
      <c r="A633" s="32" t="str">
        <f>LEFT(ID)</f>
        <v>O</v>
      </c>
      <c r="B633" s="33">
        <f t="shared" si="66"/>
        <v>4</v>
      </c>
      <c r="C633" s="33">
        <f t="shared" si="67"/>
        <v>83</v>
      </c>
      <c r="D633" s="9" t="s">
        <v>659</v>
      </c>
      <c r="E633" s="9" t="s">
        <v>109</v>
      </c>
      <c r="F633" s="9" t="s">
        <v>75</v>
      </c>
      <c r="G633" s="9" t="s">
        <v>76</v>
      </c>
      <c r="H633" s="9" t="s">
        <v>71</v>
      </c>
      <c r="I633" s="9" t="s">
        <v>609</v>
      </c>
      <c r="J633" s="34">
        <v>0.95</v>
      </c>
      <c r="K633" s="35">
        <v>4.09</v>
      </c>
      <c r="L633" s="35">
        <v>3.03</v>
      </c>
      <c r="M633" s="35">
        <v>2.5</v>
      </c>
      <c r="N633" s="9" t="s">
        <v>103</v>
      </c>
      <c r="O633" s="9" t="s">
        <v>60</v>
      </c>
      <c r="P633" s="9" t="s">
        <v>105</v>
      </c>
      <c r="Q633" s="34">
        <v>1.59</v>
      </c>
      <c r="R633" s="34">
        <v>0</v>
      </c>
      <c r="S633" s="36">
        <f t="shared" si="68"/>
        <v>8.6349999999999998</v>
      </c>
      <c r="T633" s="37">
        <f t="shared" si="69"/>
        <v>2.375</v>
      </c>
      <c r="U633" s="38">
        <f t="shared" si="70"/>
        <v>0.11399999999999999</v>
      </c>
      <c r="V633" s="9" t="str" cm="1">
        <f t="array" ref="V633">_xlfn.XLOOKUP(HsgLista[[#This Row],[Helyiség kategória kód]], _KatKódok, Hasznos_e)</f>
        <v>Egyéb</v>
      </c>
      <c r="W633" s="55" t="str">
        <f t="shared" si="71"/>
        <v>100-as rúd</v>
      </c>
      <c r="X633" s="103">
        <f t="shared" si="72"/>
        <v>0.5299999999999998</v>
      </c>
      <c r="Y633" s="9" t="str" cm="1">
        <f t="array" ref="Y633">_xlfn.XLOOKUP(_xlfn.SINGLE(Burkolattípus), lábazat!$A$3:$A$17, _xlfn.XLOOKUP(_xlfn.SINGLE(Falburkolattípus), lábazat!$C$1:$U$1, lábazat!$C$3:$U$17))</f>
        <v>nincs</v>
      </c>
      <c r="Z633" s="9"/>
      <c r="AA633" s="20"/>
      <c r="AB633" s="39"/>
      <c r="AE633" s="9"/>
      <c r="AF633" s="9"/>
    </row>
    <row r="634" spans="1:32">
      <c r="A634" s="32" t="str">
        <f>LEFT(ID)</f>
        <v>O</v>
      </c>
      <c r="B634" s="33">
        <f t="shared" si="66"/>
        <v>4</v>
      </c>
      <c r="C634" s="33">
        <f t="shared" si="67"/>
        <v>84</v>
      </c>
      <c r="D634" s="9" t="s">
        <v>660</v>
      </c>
      <c r="E634" s="9" t="s">
        <v>109</v>
      </c>
      <c r="F634" s="9" t="s">
        <v>75</v>
      </c>
      <c r="G634" s="9" t="s">
        <v>76</v>
      </c>
      <c r="H634" s="9" t="s">
        <v>71</v>
      </c>
      <c r="I634" s="9" t="s">
        <v>609</v>
      </c>
      <c r="J634" s="34">
        <v>0.98</v>
      </c>
      <c r="K634" s="35">
        <v>3.97</v>
      </c>
      <c r="L634" s="35">
        <v>3.03</v>
      </c>
      <c r="M634" s="35">
        <v>2.5</v>
      </c>
      <c r="N634" s="9" t="s">
        <v>103</v>
      </c>
      <c r="O634" s="9" t="s">
        <v>60</v>
      </c>
      <c r="P634" s="9" t="s">
        <v>105</v>
      </c>
      <c r="Q634" s="34">
        <v>1.59</v>
      </c>
      <c r="R634" s="34">
        <v>0</v>
      </c>
      <c r="S634" s="36">
        <f t="shared" si="68"/>
        <v>8.3350000000000009</v>
      </c>
      <c r="T634" s="37">
        <f t="shared" si="69"/>
        <v>2.4500000000000002</v>
      </c>
      <c r="U634" s="38">
        <f t="shared" si="70"/>
        <v>0.1176</v>
      </c>
      <c r="V634" s="9" t="str" cm="1">
        <f t="array" ref="V634">_xlfn.XLOOKUP(HsgLista[[#This Row],[Helyiség kategória kód]], _KatKódok, Hasznos_e)</f>
        <v>Egyéb</v>
      </c>
      <c r="W634" s="55" t="str">
        <f t="shared" si="71"/>
        <v>100-as rúd</v>
      </c>
      <c r="X634" s="103">
        <f t="shared" si="72"/>
        <v>0.5299999999999998</v>
      </c>
      <c r="Y634" s="9" t="str" cm="1">
        <f t="array" ref="Y634">_xlfn.XLOOKUP(_xlfn.SINGLE(Burkolattípus), lábazat!$A$3:$A$17, _xlfn.XLOOKUP(_xlfn.SINGLE(Falburkolattípus), lábazat!$C$1:$U$1, lábazat!$C$3:$U$17))</f>
        <v>nincs</v>
      </c>
      <c r="Z634" s="9"/>
      <c r="AA634" s="20"/>
      <c r="AB634" s="39"/>
      <c r="AE634" s="9"/>
      <c r="AF634" s="9"/>
    </row>
    <row r="635" spans="1:32">
      <c r="A635" s="32" t="str">
        <f>LEFT(ID)</f>
        <v>O</v>
      </c>
      <c r="B635" s="33">
        <f t="shared" si="66"/>
        <v>5</v>
      </c>
      <c r="C635" s="33">
        <f t="shared" si="67"/>
        <v>0</v>
      </c>
      <c r="D635" s="9" t="s">
        <v>98</v>
      </c>
      <c r="E635" s="9" t="s">
        <v>81</v>
      </c>
      <c r="F635" s="9" t="s">
        <v>75</v>
      </c>
      <c r="G635" s="9" t="s">
        <v>76</v>
      </c>
      <c r="H635" s="9" t="s">
        <v>67</v>
      </c>
      <c r="I635" s="9" t="s">
        <v>609</v>
      </c>
      <c r="J635" s="34">
        <v>34.54</v>
      </c>
      <c r="K635" s="35">
        <v>35.82</v>
      </c>
      <c r="L635" s="35">
        <v>3.03</v>
      </c>
      <c r="M635" s="35">
        <v>2.5</v>
      </c>
      <c r="N635" s="9" t="s">
        <v>50</v>
      </c>
      <c r="O635" s="9" t="s">
        <v>78</v>
      </c>
      <c r="P635" s="9" t="s">
        <v>195</v>
      </c>
      <c r="Q635" s="34">
        <v>18.96</v>
      </c>
      <c r="R635" s="34">
        <v>0</v>
      </c>
      <c r="S635" s="36">
        <f t="shared" si="68"/>
        <v>70.59</v>
      </c>
      <c r="T635" s="37">
        <f t="shared" si="69"/>
        <v>86.35</v>
      </c>
      <c r="U635" s="38">
        <f t="shared" si="70"/>
        <v>4.1448</v>
      </c>
      <c r="V635" s="9" t="str" cm="1">
        <f t="array" ref="V635">_xlfn.XLOOKUP(HsgLista[[#This Row],[Helyiség kategória kód]], _KatKódok, Hasznos_e)</f>
        <v>Egyéb</v>
      </c>
      <c r="W635" s="55" t="str">
        <f t="shared" si="71"/>
        <v>100-as rúd</v>
      </c>
      <c r="X635" s="103">
        <f t="shared" si="72"/>
        <v>0.5299999999999998</v>
      </c>
      <c r="Y635" s="9" t="str" cm="1">
        <f t="array" ref="Y635">_xlfn.XLOOKUP(_xlfn.SINGLE(Burkolattípus), lábazat!$A$3:$A$17, _xlfn.XLOOKUP(_xlfn.SINGLE(Falburkolattípus), lábazat!$C$1:$U$1, lábazat!$C$3:$U$17))</f>
        <v>nincs</v>
      </c>
      <c r="Z635" s="9"/>
      <c r="AA635" s="20"/>
      <c r="AB635" s="39"/>
      <c r="AE635" s="9"/>
      <c r="AF635" s="9"/>
    </row>
    <row r="636" spans="1:32">
      <c r="A636" s="32" t="str">
        <f>LEFT(ID)</f>
        <v>O</v>
      </c>
      <c r="B636" s="33">
        <f t="shared" si="66"/>
        <v>5</v>
      </c>
      <c r="C636" s="33">
        <f t="shared" si="67"/>
        <v>12</v>
      </c>
      <c r="D636" s="9" t="s">
        <v>139</v>
      </c>
      <c r="E636" s="9" t="s">
        <v>86</v>
      </c>
      <c r="F636" s="9" t="s">
        <v>75</v>
      </c>
      <c r="G636" s="9" t="s">
        <v>76</v>
      </c>
      <c r="H636" s="9" t="s">
        <v>87</v>
      </c>
      <c r="I636" s="9" t="s">
        <v>609</v>
      </c>
      <c r="J636" s="34">
        <v>6.63</v>
      </c>
      <c r="K636" s="35">
        <v>10.69</v>
      </c>
      <c r="L636" s="35">
        <v>3.03</v>
      </c>
      <c r="M636" s="35">
        <v>2.5</v>
      </c>
      <c r="N636" s="9" t="s">
        <v>50</v>
      </c>
      <c r="O636" s="9" t="s">
        <v>104</v>
      </c>
      <c r="P636" s="9" t="s">
        <v>51</v>
      </c>
      <c r="Q636" s="34">
        <v>2.39</v>
      </c>
      <c r="R636" s="34">
        <v>0</v>
      </c>
      <c r="S636" s="36">
        <f t="shared" si="68"/>
        <v>24.334999999999997</v>
      </c>
      <c r="T636" s="37">
        <f t="shared" si="69"/>
        <v>16.574999999999999</v>
      </c>
      <c r="U636" s="38">
        <f t="shared" si="70"/>
        <v>0.79559999999999997</v>
      </c>
      <c r="V636" s="9" t="str" cm="1">
        <f t="array" ref="V636">_xlfn.XLOOKUP(HsgLista[[#This Row],[Helyiség kategória kód]], _KatKódok, Hasznos_e)</f>
        <v>Egyéb</v>
      </c>
      <c r="W636" s="55" t="str">
        <f t="shared" si="71"/>
        <v>100-as rúd</v>
      </c>
      <c r="X636" s="103">
        <f t="shared" si="72"/>
        <v>0.5299999999999998</v>
      </c>
      <c r="Y636" s="9" t="str" cm="1">
        <f t="array" ref="Y636">_xlfn.XLOOKUP(_xlfn.SINGLE(Burkolattípus), lábazat!$A$3:$A$17, _xlfn.XLOOKUP(_xlfn.SINGLE(Falburkolattípus), lábazat!$C$1:$U$1, lábazat!$C$3:$U$17))</f>
        <v>KER1</v>
      </c>
      <c r="Z636" s="9"/>
      <c r="AA636" s="20"/>
      <c r="AB636" s="39"/>
      <c r="AE636" s="9"/>
      <c r="AF636" s="9"/>
    </row>
    <row r="637" spans="1:32">
      <c r="A637" s="32" t="str">
        <f>LEFT(ID)</f>
        <v>O</v>
      </c>
      <c r="B637" s="33">
        <f t="shared" si="66"/>
        <v>5</v>
      </c>
      <c r="C637" s="33">
        <f t="shared" si="67"/>
        <v>12</v>
      </c>
      <c r="D637" s="9" t="s">
        <v>139</v>
      </c>
      <c r="E637" s="9" t="s">
        <v>200</v>
      </c>
      <c r="F637" s="9" t="s">
        <v>75</v>
      </c>
      <c r="G637" s="9" t="s">
        <v>76</v>
      </c>
      <c r="H637" s="9" t="s">
        <v>71</v>
      </c>
      <c r="I637" s="9" t="s">
        <v>609</v>
      </c>
      <c r="J637" s="34">
        <v>3.16</v>
      </c>
      <c r="K637" s="35">
        <v>7.13</v>
      </c>
      <c r="L637" s="35">
        <v>3.03</v>
      </c>
      <c r="M637" s="35">
        <v>2.5</v>
      </c>
      <c r="N637" s="9" t="s">
        <v>103</v>
      </c>
      <c r="O637" s="9" t="s">
        <v>60</v>
      </c>
      <c r="P637" s="9" t="s">
        <v>105</v>
      </c>
      <c r="Q637" s="34">
        <v>2.13</v>
      </c>
      <c r="R637" s="34">
        <v>0</v>
      </c>
      <c r="S637" s="36">
        <f t="shared" si="68"/>
        <v>15.695</v>
      </c>
      <c r="T637" s="37">
        <f t="shared" si="69"/>
        <v>7.9</v>
      </c>
      <c r="U637" s="38">
        <f t="shared" si="70"/>
        <v>0.37920000000000004</v>
      </c>
      <c r="V637" s="9" t="str" cm="1">
        <f t="array" ref="V637">_xlfn.XLOOKUP(HsgLista[[#This Row],[Helyiség kategória kód]], _KatKódok, Hasznos_e)</f>
        <v>Egyéb</v>
      </c>
      <c r="W637" s="55" t="str">
        <f t="shared" si="71"/>
        <v>100-as rúd</v>
      </c>
      <c r="X637" s="103">
        <f t="shared" si="72"/>
        <v>0.5299999999999998</v>
      </c>
      <c r="Y637" s="9" t="str" cm="1">
        <f t="array" ref="Y637">_xlfn.XLOOKUP(_xlfn.SINGLE(Burkolattípus), lábazat!$A$3:$A$17, _xlfn.XLOOKUP(_xlfn.SINGLE(Falburkolattípus), lábazat!$C$1:$U$1, lábazat!$C$3:$U$17))</f>
        <v>nincs</v>
      </c>
      <c r="Z637" s="9"/>
      <c r="AA637" s="20"/>
      <c r="AB637" s="39"/>
      <c r="AE637" s="9"/>
      <c r="AF637" s="9"/>
    </row>
    <row r="638" spans="1:32">
      <c r="A638" s="32" t="str">
        <f>LEFT(ID)</f>
        <v>O</v>
      </c>
      <c r="B638" s="33">
        <f t="shared" si="66"/>
        <v>5</v>
      </c>
      <c r="C638" s="33">
        <f t="shared" si="67"/>
        <v>12</v>
      </c>
      <c r="D638" s="9" t="s">
        <v>139</v>
      </c>
      <c r="E638" s="9" t="s">
        <v>111</v>
      </c>
      <c r="F638" s="9" t="s">
        <v>75</v>
      </c>
      <c r="G638" s="9" t="s">
        <v>76</v>
      </c>
      <c r="H638" s="9" t="s">
        <v>71</v>
      </c>
      <c r="I638" s="9" t="s">
        <v>609</v>
      </c>
      <c r="J638" s="34">
        <v>3.03</v>
      </c>
      <c r="K638" s="35">
        <v>7.03</v>
      </c>
      <c r="L638" s="35">
        <v>3.03</v>
      </c>
      <c r="M638" s="35">
        <v>2.5</v>
      </c>
      <c r="N638" s="9" t="s">
        <v>103</v>
      </c>
      <c r="O638" s="9" t="s">
        <v>60</v>
      </c>
      <c r="P638" s="9" t="s">
        <v>105</v>
      </c>
      <c r="Q638" s="34">
        <v>3.72</v>
      </c>
      <c r="R638" s="34">
        <v>0</v>
      </c>
      <c r="S638" s="36">
        <f t="shared" si="68"/>
        <v>13.854999999999999</v>
      </c>
      <c r="T638" s="37">
        <f t="shared" si="69"/>
        <v>7.5749999999999993</v>
      </c>
      <c r="U638" s="38">
        <f t="shared" si="70"/>
        <v>0.36359999999999998</v>
      </c>
      <c r="V638" s="9" t="str" cm="1">
        <f t="array" ref="V638">_xlfn.XLOOKUP(HsgLista[[#This Row],[Helyiség kategória kód]], _KatKódok, Hasznos_e)</f>
        <v>Egyéb</v>
      </c>
      <c r="W638" s="55" t="str">
        <f t="shared" si="71"/>
        <v>100-as rúd</v>
      </c>
      <c r="X638" s="103">
        <f t="shared" si="72"/>
        <v>0.5299999999999998</v>
      </c>
      <c r="Y638" s="9" t="str" cm="1">
        <f t="array" ref="Y638">_xlfn.XLOOKUP(_xlfn.SINGLE(Burkolattípus), lábazat!$A$3:$A$17, _xlfn.XLOOKUP(_xlfn.SINGLE(Falburkolattípus), lábazat!$C$1:$U$1, lábazat!$C$3:$U$17))</f>
        <v>nincs</v>
      </c>
      <c r="Z638" s="9"/>
      <c r="AA638" s="20"/>
      <c r="AB638" s="39"/>
      <c r="AE638" s="9"/>
      <c r="AF638" s="9"/>
    </row>
    <row r="639" spans="1:32">
      <c r="A639" s="32" t="str">
        <f>LEFT(ID)</f>
        <v>O</v>
      </c>
      <c r="B639" s="33">
        <f t="shared" si="66"/>
        <v>5</v>
      </c>
      <c r="C639" s="33">
        <f t="shared" si="67"/>
        <v>12</v>
      </c>
      <c r="D639" s="9" t="s">
        <v>139</v>
      </c>
      <c r="E639" s="9" t="s">
        <v>112</v>
      </c>
      <c r="F639" s="9" t="s">
        <v>75</v>
      </c>
      <c r="G639" s="9" t="s">
        <v>76</v>
      </c>
      <c r="H639" s="9" t="s">
        <v>71</v>
      </c>
      <c r="I639" s="9" t="s">
        <v>609</v>
      </c>
      <c r="J639" s="34">
        <v>3.96</v>
      </c>
      <c r="K639" s="35">
        <v>9.6300000000000008</v>
      </c>
      <c r="L639" s="35">
        <v>3.03</v>
      </c>
      <c r="M639" s="35">
        <v>2.5</v>
      </c>
      <c r="N639" s="9" t="s">
        <v>103</v>
      </c>
      <c r="O639" s="9" t="s">
        <v>60</v>
      </c>
      <c r="P639" s="9" t="s">
        <v>105</v>
      </c>
      <c r="Q639" s="34">
        <v>8.23</v>
      </c>
      <c r="R639" s="34">
        <v>0</v>
      </c>
      <c r="S639" s="36">
        <f t="shared" si="68"/>
        <v>15.845000000000002</v>
      </c>
      <c r="T639" s="37">
        <f t="shared" si="69"/>
        <v>9.9</v>
      </c>
      <c r="U639" s="38">
        <f t="shared" si="70"/>
        <v>0.47519999999999996</v>
      </c>
      <c r="V639" s="9" t="str" cm="1">
        <f t="array" ref="V639">_xlfn.XLOOKUP(HsgLista[[#This Row],[Helyiség kategória kód]], _KatKódok, Hasznos_e)</f>
        <v>Egyéb</v>
      </c>
      <c r="W639" s="55" t="str">
        <f t="shared" si="71"/>
        <v>100-as rúd</v>
      </c>
      <c r="X639" s="103">
        <f t="shared" si="72"/>
        <v>0.5299999999999998</v>
      </c>
      <c r="Y639" s="9" t="str" cm="1">
        <f t="array" ref="Y639">_xlfn.XLOOKUP(_xlfn.SINGLE(Burkolattípus), lábazat!$A$3:$A$17, _xlfn.XLOOKUP(_xlfn.SINGLE(Falburkolattípus), lábazat!$C$1:$U$1, lábazat!$C$3:$U$17))</f>
        <v>nincs</v>
      </c>
      <c r="Z639" s="9"/>
      <c r="AA639" s="20"/>
      <c r="AB639" s="39"/>
      <c r="AE639" s="9"/>
      <c r="AF639" s="9"/>
    </row>
    <row r="640" spans="1:32">
      <c r="A640" s="32" t="str">
        <f>LEFT(ID)</f>
        <v>O</v>
      </c>
      <c r="B640" s="33">
        <f t="shared" si="66"/>
        <v>5</v>
      </c>
      <c r="C640" s="33">
        <f t="shared" si="67"/>
        <v>12</v>
      </c>
      <c r="D640" s="9" t="s">
        <v>139</v>
      </c>
      <c r="E640" s="9" t="s">
        <v>112</v>
      </c>
      <c r="F640" s="9" t="s">
        <v>75</v>
      </c>
      <c r="G640" s="9" t="s">
        <v>76</v>
      </c>
      <c r="H640" s="9" t="s">
        <v>71</v>
      </c>
      <c r="I640" s="9" t="s">
        <v>609</v>
      </c>
      <c r="J640" s="34">
        <v>0.95</v>
      </c>
      <c r="K640" s="35">
        <v>3.92</v>
      </c>
      <c r="L640" s="35">
        <v>3.03</v>
      </c>
      <c r="M640" s="35">
        <v>2.5</v>
      </c>
      <c r="N640" s="9" t="s">
        <v>103</v>
      </c>
      <c r="O640" s="9" t="s">
        <v>60</v>
      </c>
      <c r="P640" s="9" t="s">
        <v>105</v>
      </c>
      <c r="Q640" s="34">
        <v>1.59</v>
      </c>
      <c r="R640" s="34">
        <v>0</v>
      </c>
      <c r="S640" s="36">
        <f t="shared" si="68"/>
        <v>8.2100000000000009</v>
      </c>
      <c r="T640" s="37">
        <f t="shared" si="69"/>
        <v>2.375</v>
      </c>
      <c r="U640" s="38">
        <f t="shared" si="70"/>
        <v>0.11399999999999999</v>
      </c>
      <c r="V640" s="9" t="str" cm="1">
        <f t="array" ref="V640">_xlfn.XLOOKUP(HsgLista[[#This Row],[Helyiség kategória kód]], _KatKódok, Hasznos_e)</f>
        <v>Egyéb</v>
      </c>
      <c r="W640" s="55" t="str">
        <f t="shared" si="71"/>
        <v>100-as rúd</v>
      </c>
      <c r="X640" s="103">
        <f t="shared" si="72"/>
        <v>0.5299999999999998</v>
      </c>
      <c r="Y640" s="9" t="str" cm="1">
        <f t="array" ref="Y640">_xlfn.XLOOKUP(_xlfn.SINGLE(Burkolattípus), lábazat!$A$3:$A$17, _xlfn.XLOOKUP(_xlfn.SINGLE(Falburkolattípus), lábazat!$C$1:$U$1, lábazat!$C$3:$U$17))</f>
        <v>nincs</v>
      </c>
      <c r="Z640" s="9"/>
      <c r="AA640" s="20"/>
      <c r="AB640" s="39"/>
      <c r="AE640" s="9"/>
      <c r="AF640" s="9"/>
    </row>
    <row r="641" spans="1:32">
      <c r="A641" s="32" t="str">
        <f>LEFT(ID)</f>
        <v>O</v>
      </c>
      <c r="B641" s="33">
        <f t="shared" si="66"/>
        <v>5</v>
      </c>
      <c r="C641" s="33">
        <f t="shared" si="67"/>
        <v>12</v>
      </c>
      <c r="D641" s="9" t="s">
        <v>139</v>
      </c>
      <c r="E641" s="9" t="s">
        <v>112</v>
      </c>
      <c r="F641" s="9" t="s">
        <v>75</v>
      </c>
      <c r="G641" s="9" t="s">
        <v>76</v>
      </c>
      <c r="H641" s="9" t="s">
        <v>71</v>
      </c>
      <c r="I641" s="9" t="s">
        <v>609</v>
      </c>
      <c r="J641" s="34">
        <v>0.95</v>
      </c>
      <c r="K641" s="35">
        <v>3.92</v>
      </c>
      <c r="L641" s="35">
        <v>3.03</v>
      </c>
      <c r="M641" s="35">
        <v>2.5</v>
      </c>
      <c r="N641" s="9" t="s">
        <v>103</v>
      </c>
      <c r="O641" s="9" t="s">
        <v>60</v>
      </c>
      <c r="P641" s="9" t="s">
        <v>105</v>
      </c>
      <c r="Q641" s="34">
        <v>1.59</v>
      </c>
      <c r="R641" s="34">
        <v>0</v>
      </c>
      <c r="S641" s="36">
        <f t="shared" si="68"/>
        <v>8.2100000000000009</v>
      </c>
      <c r="T641" s="37">
        <f t="shared" si="69"/>
        <v>2.375</v>
      </c>
      <c r="U641" s="38">
        <f t="shared" si="70"/>
        <v>0.11399999999999999</v>
      </c>
      <c r="V641" s="9" t="str" cm="1">
        <f t="array" ref="V641">_xlfn.XLOOKUP(HsgLista[[#This Row],[Helyiség kategória kód]], _KatKódok, Hasznos_e)</f>
        <v>Egyéb</v>
      </c>
      <c r="W641" s="55" t="str">
        <f t="shared" si="71"/>
        <v>100-as rúd</v>
      </c>
      <c r="X641" s="103">
        <f t="shared" si="72"/>
        <v>0.5299999999999998</v>
      </c>
      <c r="Y641" s="9" t="str" cm="1">
        <f t="array" ref="Y641">_xlfn.XLOOKUP(_xlfn.SINGLE(Burkolattípus), lábazat!$A$3:$A$17, _xlfn.XLOOKUP(_xlfn.SINGLE(Falburkolattípus), lábazat!$C$1:$U$1, lábazat!$C$3:$U$17))</f>
        <v>nincs</v>
      </c>
      <c r="Z641" s="9"/>
      <c r="AA641" s="20"/>
      <c r="AB641" s="39"/>
      <c r="AE641" s="9"/>
      <c r="AF641" s="9"/>
    </row>
    <row r="642" spans="1:32">
      <c r="A642" s="32" t="str">
        <f>LEFT(ID)</f>
        <v>O</v>
      </c>
      <c r="B642" s="33">
        <f t="shared" si="66"/>
        <v>5</v>
      </c>
      <c r="C642" s="33">
        <f t="shared" si="67"/>
        <v>12</v>
      </c>
      <c r="D642" s="9" t="s">
        <v>139</v>
      </c>
      <c r="E642" s="9" t="s">
        <v>112</v>
      </c>
      <c r="F642" s="9" t="s">
        <v>75</v>
      </c>
      <c r="G642" s="9" t="s">
        <v>76</v>
      </c>
      <c r="H642" s="9" t="s">
        <v>71</v>
      </c>
      <c r="I642" s="9" t="s">
        <v>609</v>
      </c>
      <c r="J642" s="34">
        <v>0.95</v>
      </c>
      <c r="K642" s="35">
        <v>3.92</v>
      </c>
      <c r="L642" s="35">
        <v>3.03</v>
      </c>
      <c r="M642" s="35">
        <v>2.5</v>
      </c>
      <c r="N642" s="9" t="s">
        <v>103</v>
      </c>
      <c r="O642" s="9" t="s">
        <v>60</v>
      </c>
      <c r="P642" s="9" t="s">
        <v>105</v>
      </c>
      <c r="Q642" s="34">
        <v>1.59</v>
      </c>
      <c r="R642" s="34">
        <v>0</v>
      </c>
      <c r="S642" s="36">
        <f t="shared" si="68"/>
        <v>8.2100000000000009</v>
      </c>
      <c r="T642" s="37">
        <f t="shared" si="69"/>
        <v>2.375</v>
      </c>
      <c r="U642" s="38">
        <f t="shared" si="70"/>
        <v>0.11399999999999999</v>
      </c>
      <c r="V642" s="9" t="str" cm="1">
        <f t="array" ref="V642">_xlfn.XLOOKUP(HsgLista[[#This Row],[Helyiség kategória kód]], _KatKódok, Hasznos_e)</f>
        <v>Egyéb</v>
      </c>
      <c r="W642" s="55" t="str">
        <f t="shared" si="71"/>
        <v>100-as rúd</v>
      </c>
      <c r="X642" s="103">
        <f t="shared" si="72"/>
        <v>0.5299999999999998</v>
      </c>
      <c r="Y642" s="9" t="str" cm="1">
        <f t="array" ref="Y642">_xlfn.XLOOKUP(_xlfn.SINGLE(Burkolattípus), lábazat!$A$3:$A$17, _xlfn.XLOOKUP(_xlfn.SINGLE(Falburkolattípus), lábazat!$C$1:$U$1, lábazat!$C$3:$U$17))</f>
        <v>nincs</v>
      </c>
      <c r="Z642" s="9"/>
      <c r="AA642" s="20"/>
      <c r="AB642" s="39"/>
      <c r="AE642" s="9"/>
      <c r="AF642" s="9"/>
    </row>
    <row r="643" spans="1:32">
      <c r="A643" s="32" t="str">
        <f>LEFT(ID)</f>
        <v>O</v>
      </c>
      <c r="B643" s="33">
        <f t="shared" si="66"/>
        <v>5</v>
      </c>
      <c r="C643" s="33">
        <f t="shared" si="67"/>
        <v>13</v>
      </c>
      <c r="D643" s="9" t="s">
        <v>661</v>
      </c>
      <c r="E643" s="9" t="s">
        <v>112</v>
      </c>
      <c r="F643" s="9" t="s">
        <v>75</v>
      </c>
      <c r="G643" s="9" t="s">
        <v>76</v>
      </c>
      <c r="H643" s="9" t="s">
        <v>71</v>
      </c>
      <c r="I643" s="9" t="s">
        <v>609</v>
      </c>
      <c r="J643" s="34">
        <v>0.98</v>
      </c>
      <c r="K643" s="35">
        <v>3.98</v>
      </c>
      <c r="L643" s="35">
        <v>3.03</v>
      </c>
      <c r="M643" s="35">
        <v>2.5</v>
      </c>
      <c r="N643" s="9" t="s">
        <v>103</v>
      </c>
      <c r="O643" s="9" t="s">
        <v>60</v>
      </c>
      <c r="P643" s="9" t="s">
        <v>105</v>
      </c>
      <c r="Q643" s="34">
        <v>1.59</v>
      </c>
      <c r="R643" s="34">
        <v>0</v>
      </c>
      <c r="S643" s="36">
        <f t="shared" si="68"/>
        <v>8.36</v>
      </c>
      <c r="T643" s="37">
        <f t="shared" si="69"/>
        <v>2.4500000000000002</v>
      </c>
      <c r="U643" s="38">
        <f t="shared" si="70"/>
        <v>0.1176</v>
      </c>
      <c r="V643" s="9" t="str" cm="1">
        <f t="array" ref="V643">_xlfn.XLOOKUP(HsgLista[[#This Row],[Helyiség kategória kód]], _KatKódok, Hasznos_e)</f>
        <v>Egyéb</v>
      </c>
      <c r="W643" s="55" t="str">
        <f t="shared" si="71"/>
        <v>100-as rúd</v>
      </c>
      <c r="X643" s="103">
        <f t="shared" si="72"/>
        <v>0.5299999999999998</v>
      </c>
      <c r="Y643" s="9" t="str" cm="1">
        <f t="array" ref="Y643">_xlfn.XLOOKUP(_xlfn.SINGLE(Burkolattípus), lábazat!$A$3:$A$17, _xlfn.XLOOKUP(_xlfn.SINGLE(Falburkolattípus), lábazat!$C$1:$U$1, lábazat!$C$3:$U$17))</f>
        <v>nincs</v>
      </c>
      <c r="Z643" s="9"/>
      <c r="AA643" s="20"/>
      <c r="AB643" s="39"/>
      <c r="AE643" s="9"/>
      <c r="AF643" s="9"/>
    </row>
    <row r="644" spans="1:32">
      <c r="A644" s="32" t="str">
        <f>LEFT(ID)</f>
        <v>O</v>
      </c>
      <c r="B644" s="33">
        <f t="shared" ref="B644:B707" si="73">MID(ID,3,2)+0</f>
        <v>5</v>
      </c>
      <c r="C644" s="33">
        <f t="shared" ref="C644:C707" si="74">RIGHT(ID,2)+0</f>
        <v>13</v>
      </c>
      <c r="D644" s="9" t="s">
        <v>661</v>
      </c>
      <c r="E644" s="9" t="s">
        <v>102</v>
      </c>
      <c r="F644" s="9" t="s">
        <v>75</v>
      </c>
      <c r="G644" s="9" t="s">
        <v>76</v>
      </c>
      <c r="H644" s="9" t="s">
        <v>71</v>
      </c>
      <c r="I644" s="9" t="s">
        <v>609</v>
      </c>
      <c r="J644" s="34">
        <v>3.03</v>
      </c>
      <c r="K644" s="35">
        <v>7.03</v>
      </c>
      <c r="L644" s="35">
        <v>3.03</v>
      </c>
      <c r="M644" s="35">
        <v>2.5</v>
      </c>
      <c r="N644" s="9" t="s">
        <v>103</v>
      </c>
      <c r="O644" s="9" t="s">
        <v>60</v>
      </c>
      <c r="P644" s="9" t="s">
        <v>105</v>
      </c>
      <c r="Q644" s="34">
        <v>3.72</v>
      </c>
      <c r="R644" s="34">
        <v>0</v>
      </c>
      <c r="S644" s="36">
        <f t="shared" ref="S644:S707" si="75">Kerület*Álmennyezet-Ajtófelület-Ablakfelület</f>
        <v>13.854999999999999</v>
      </c>
      <c r="T644" s="37">
        <f t="shared" ref="T644:T707" si="76">Terület*Álmennyezet</f>
        <v>7.5749999999999993</v>
      </c>
      <c r="U644" s="38">
        <f t="shared" ref="U644:U707" si="77">Terület*Vastagság/100</f>
        <v>0.36359999999999998</v>
      </c>
      <c r="V644" s="9" t="str" cm="1">
        <f t="array" ref="V644">_xlfn.XLOOKUP(HsgLista[[#This Row],[Helyiség kategória kód]], _KatKódok, Hasznos_e)</f>
        <v>Egyéb</v>
      </c>
      <c r="W644" s="55" t="str">
        <f t="shared" ref="W644:W707" si="78">_xlfn.XLOOKUP(MAX(Belmagasság-Álmennyezet,0), R_hossz, R_típ, "?!", 1)</f>
        <v>100-as rúd</v>
      </c>
      <c r="X644" s="103">
        <f t="shared" ref="X644:X707" si="79">MAX(Belmagasság-Álmennyezet,0)</f>
        <v>0.5299999999999998</v>
      </c>
      <c r="Y644" s="9" t="str" cm="1">
        <f t="array" ref="Y644">_xlfn.XLOOKUP(_xlfn.SINGLE(Burkolattípus), lábazat!$A$3:$A$17, _xlfn.XLOOKUP(_xlfn.SINGLE(Falburkolattípus), lábazat!$C$1:$U$1, lábazat!$C$3:$U$17))</f>
        <v>nincs</v>
      </c>
      <c r="Z644" s="9"/>
      <c r="AA644" s="20"/>
      <c r="AB644" s="39"/>
      <c r="AE644" s="9"/>
      <c r="AF644" s="9"/>
    </row>
    <row r="645" spans="1:32">
      <c r="A645" s="32" t="str">
        <f>LEFT(ID)</f>
        <v>O</v>
      </c>
      <c r="B645" s="33">
        <f t="shared" si="73"/>
        <v>5</v>
      </c>
      <c r="C645" s="33">
        <f t="shared" si="74"/>
        <v>13</v>
      </c>
      <c r="D645" s="9" t="s">
        <v>661</v>
      </c>
      <c r="E645" s="9" t="s">
        <v>109</v>
      </c>
      <c r="F645" s="9" t="s">
        <v>75</v>
      </c>
      <c r="G645" s="9" t="s">
        <v>76</v>
      </c>
      <c r="H645" s="9" t="s">
        <v>71</v>
      </c>
      <c r="I645" s="9" t="s">
        <v>609</v>
      </c>
      <c r="J645" s="34">
        <v>4.9800000000000004</v>
      </c>
      <c r="K645" s="35">
        <v>10.76</v>
      </c>
      <c r="L645" s="35">
        <v>3.03</v>
      </c>
      <c r="M645" s="35">
        <v>2.5</v>
      </c>
      <c r="N645" s="9" t="s">
        <v>103</v>
      </c>
      <c r="O645" s="9" t="s">
        <v>60</v>
      </c>
      <c r="P645" s="9" t="s">
        <v>105</v>
      </c>
      <c r="Q645" s="34">
        <v>5.05</v>
      </c>
      <c r="R645" s="34">
        <v>0</v>
      </c>
      <c r="S645" s="36">
        <f t="shared" si="75"/>
        <v>21.849999999999998</v>
      </c>
      <c r="T645" s="37">
        <f t="shared" si="76"/>
        <v>12.450000000000001</v>
      </c>
      <c r="U645" s="38">
        <f t="shared" si="77"/>
        <v>0.59760000000000002</v>
      </c>
      <c r="V645" s="9" t="str" cm="1">
        <f t="array" ref="V645">_xlfn.XLOOKUP(HsgLista[[#This Row],[Helyiség kategória kód]], _KatKódok, Hasznos_e)</f>
        <v>Egyéb</v>
      </c>
      <c r="W645" s="55" t="str">
        <f t="shared" si="78"/>
        <v>100-as rúd</v>
      </c>
      <c r="X645" s="103">
        <f t="shared" si="79"/>
        <v>0.5299999999999998</v>
      </c>
      <c r="Y645" s="9" t="str" cm="1">
        <f t="array" ref="Y645">_xlfn.XLOOKUP(_xlfn.SINGLE(Burkolattípus), lábazat!$A$3:$A$17, _xlfn.XLOOKUP(_xlfn.SINGLE(Falburkolattípus), lábazat!$C$1:$U$1, lábazat!$C$3:$U$17))</f>
        <v>nincs</v>
      </c>
      <c r="Z645" s="9"/>
      <c r="AA645" s="20"/>
      <c r="AB645" s="39"/>
      <c r="AE645" s="9"/>
      <c r="AF645" s="9"/>
    </row>
    <row r="646" spans="1:32">
      <c r="A646" s="32" t="str">
        <f>LEFT(ID)</f>
        <v>O</v>
      </c>
      <c r="B646" s="33">
        <f t="shared" si="73"/>
        <v>5</v>
      </c>
      <c r="C646" s="33">
        <f t="shared" si="74"/>
        <v>13</v>
      </c>
      <c r="D646" s="9" t="s">
        <v>661</v>
      </c>
      <c r="E646" s="9" t="s">
        <v>109</v>
      </c>
      <c r="F646" s="9" t="s">
        <v>75</v>
      </c>
      <c r="G646" s="9" t="s">
        <v>76</v>
      </c>
      <c r="H646" s="9" t="s">
        <v>71</v>
      </c>
      <c r="I646" s="9" t="s">
        <v>609</v>
      </c>
      <c r="J646" s="34">
        <v>0.95</v>
      </c>
      <c r="K646" s="35">
        <v>3.92</v>
      </c>
      <c r="L646" s="35">
        <v>3.03</v>
      </c>
      <c r="M646" s="35">
        <v>2.5</v>
      </c>
      <c r="N646" s="9" t="s">
        <v>103</v>
      </c>
      <c r="O646" s="9" t="s">
        <v>60</v>
      </c>
      <c r="P646" s="9" t="s">
        <v>105</v>
      </c>
      <c r="Q646" s="34">
        <v>1.59</v>
      </c>
      <c r="R646" s="34">
        <v>0</v>
      </c>
      <c r="S646" s="36">
        <f t="shared" si="75"/>
        <v>8.2100000000000009</v>
      </c>
      <c r="T646" s="37">
        <f t="shared" si="76"/>
        <v>2.375</v>
      </c>
      <c r="U646" s="38">
        <f t="shared" si="77"/>
        <v>0.11399999999999999</v>
      </c>
      <c r="V646" s="9" t="str" cm="1">
        <f t="array" ref="V646">_xlfn.XLOOKUP(HsgLista[[#This Row],[Helyiség kategória kód]], _KatKódok, Hasznos_e)</f>
        <v>Egyéb</v>
      </c>
      <c r="W646" s="55" t="str">
        <f t="shared" si="78"/>
        <v>100-as rúd</v>
      </c>
      <c r="X646" s="103">
        <f t="shared" si="79"/>
        <v>0.5299999999999998</v>
      </c>
      <c r="Y646" s="9" t="str" cm="1">
        <f t="array" ref="Y646">_xlfn.XLOOKUP(_xlfn.SINGLE(Burkolattípus), lábazat!$A$3:$A$17, _xlfn.XLOOKUP(_xlfn.SINGLE(Falburkolattípus), lábazat!$C$1:$U$1, lábazat!$C$3:$U$17))</f>
        <v>nincs</v>
      </c>
      <c r="Z646" s="9"/>
      <c r="AA646" s="20"/>
      <c r="AB646" s="39"/>
      <c r="AE646" s="9"/>
      <c r="AF646" s="9"/>
    </row>
    <row r="647" spans="1:32">
      <c r="A647" s="32" t="str">
        <f>LEFT(ID)</f>
        <v>O</v>
      </c>
      <c r="B647" s="33">
        <f t="shared" si="73"/>
        <v>5</v>
      </c>
      <c r="C647" s="33">
        <f t="shared" si="74"/>
        <v>13</v>
      </c>
      <c r="D647" s="9" t="s">
        <v>661</v>
      </c>
      <c r="E647" s="9" t="s">
        <v>109</v>
      </c>
      <c r="F647" s="9" t="s">
        <v>75</v>
      </c>
      <c r="G647" s="9" t="s">
        <v>76</v>
      </c>
      <c r="H647" s="9" t="s">
        <v>71</v>
      </c>
      <c r="I647" s="9" t="s">
        <v>609</v>
      </c>
      <c r="J647" s="34">
        <v>0.98</v>
      </c>
      <c r="K647" s="35">
        <v>3.98</v>
      </c>
      <c r="L647" s="35">
        <v>3.03</v>
      </c>
      <c r="M647" s="35">
        <v>2.5</v>
      </c>
      <c r="N647" s="9" t="s">
        <v>103</v>
      </c>
      <c r="O647" s="9" t="s">
        <v>60</v>
      </c>
      <c r="P647" s="9" t="s">
        <v>105</v>
      </c>
      <c r="Q647" s="34">
        <v>1.59</v>
      </c>
      <c r="R647" s="34">
        <v>0</v>
      </c>
      <c r="S647" s="36">
        <f t="shared" si="75"/>
        <v>8.36</v>
      </c>
      <c r="T647" s="37">
        <f t="shared" si="76"/>
        <v>2.4500000000000002</v>
      </c>
      <c r="U647" s="38">
        <f t="shared" si="77"/>
        <v>0.1176</v>
      </c>
      <c r="V647" s="9" t="str" cm="1">
        <f t="array" ref="V647">_xlfn.XLOOKUP(HsgLista[[#This Row],[Helyiség kategória kód]], _KatKódok, Hasznos_e)</f>
        <v>Egyéb</v>
      </c>
      <c r="W647" s="55" t="str">
        <f t="shared" si="78"/>
        <v>100-as rúd</v>
      </c>
      <c r="X647" s="103">
        <f t="shared" si="79"/>
        <v>0.5299999999999998</v>
      </c>
      <c r="Y647" s="9" t="str" cm="1">
        <f t="array" ref="Y647">_xlfn.XLOOKUP(_xlfn.SINGLE(Burkolattípus), lábazat!$A$3:$A$17, _xlfn.XLOOKUP(_xlfn.SINGLE(Falburkolattípus), lábazat!$C$1:$U$1, lábazat!$C$3:$U$17))</f>
        <v>nincs</v>
      </c>
      <c r="Z647" s="9"/>
      <c r="AA647" s="20"/>
      <c r="AB647" s="39"/>
      <c r="AE647" s="9"/>
      <c r="AF647" s="9"/>
    </row>
    <row r="648" spans="1:32">
      <c r="A648" s="32" t="str">
        <f>LEFT(ID)</f>
        <v>O</v>
      </c>
      <c r="B648" s="33">
        <f t="shared" si="73"/>
        <v>6</v>
      </c>
      <c r="C648" s="33">
        <f t="shared" si="74"/>
        <v>0</v>
      </c>
      <c r="D648" s="9" t="s">
        <v>100</v>
      </c>
      <c r="E648" s="9" t="s">
        <v>81</v>
      </c>
      <c r="F648" s="9" t="s">
        <v>75</v>
      </c>
      <c r="G648" s="9" t="s">
        <v>76</v>
      </c>
      <c r="H648" s="9" t="s">
        <v>67</v>
      </c>
      <c r="I648" s="9" t="s">
        <v>609</v>
      </c>
      <c r="J648" s="34">
        <v>34.82</v>
      </c>
      <c r="K648" s="35">
        <v>35.700000000000003</v>
      </c>
      <c r="L648" s="35">
        <v>2.99</v>
      </c>
      <c r="M648" s="35">
        <v>2.5</v>
      </c>
      <c r="N648" s="9" t="s">
        <v>50</v>
      </c>
      <c r="O648" s="9" t="s">
        <v>78</v>
      </c>
      <c r="P648" s="9" t="s">
        <v>195</v>
      </c>
      <c r="Q648" s="34">
        <v>10.67</v>
      </c>
      <c r="R648" s="34">
        <v>0</v>
      </c>
      <c r="S648" s="36">
        <f t="shared" si="75"/>
        <v>78.58</v>
      </c>
      <c r="T648" s="37">
        <f t="shared" si="76"/>
        <v>87.05</v>
      </c>
      <c r="U648" s="38">
        <f t="shared" si="77"/>
        <v>4.1783999999999999</v>
      </c>
      <c r="V648" s="9" t="str" cm="1">
        <f t="array" ref="V648">_xlfn.XLOOKUP(HsgLista[[#This Row],[Helyiség kategória kód]], _KatKódok, Hasznos_e)</f>
        <v>Egyéb</v>
      </c>
      <c r="W648" s="55" t="str">
        <f t="shared" si="78"/>
        <v>50-es rúd</v>
      </c>
      <c r="X648" s="103">
        <f t="shared" si="79"/>
        <v>0.49000000000000021</v>
      </c>
      <c r="Y648" s="9" t="str" cm="1">
        <f t="array" ref="Y648">_xlfn.XLOOKUP(_xlfn.SINGLE(Burkolattípus), lábazat!$A$3:$A$17, _xlfn.XLOOKUP(_xlfn.SINGLE(Falburkolattípus), lábazat!$C$1:$U$1, lábazat!$C$3:$U$17))</f>
        <v>nincs</v>
      </c>
      <c r="Z648" s="9"/>
      <c r="AA648" s="20"/>
      <c r="AB648" s="39"/>
      <c r="AE648" s="9"/>
      <c r="AF648" s="9"/>
    </row>
    <row r="649" spans="1:32">
      <c r="A649" s="32" t="str">
        <f>LEFT(ID)</f>
        <v>O</v>
      </c>
      <c r="B649" s="33">
        <f t="shared" si="73"/>
        <v>6</v>
      </c>
      <c r="C649" s="33">
        <f t="shared" si="74"/>
        <v>12</v>
      </c>
      <c r="D649" s="9" t="s">
        <v>110</v>
      </c>
      <c r="E649" s="9" t="s">
        <v>200</v>
      </c>
      <c r="F649" s="9" t="s">
        <v>75</v>
      </c>
      <c r="G649" s="9" t="s">
        <v>76</v>
      </c>
      <c r="H649" s="9" t="s">
        <v>71</v>
      </c>
      <c r="I649" s="9" t="s">
        <v>609</v>
      </c>
      <c r="J649" s="34">
        <v>3.16</v>
      </c>
      <c r="K649" s="35">
        <v>7.14</v>
      </c>
      <c r="L649" s="35">
        <v>2.99</v>
      </c>
      <c r="M649" s="35">
        <v>2.5</v>
      </c>
      <c r="N649" s="9" t="s">
        <v>103</v>
      </c>
      <c r="O649" s="9" t="s">
        <v>60</v>
      </c>
      <c r="P649" s="9" t="s">
        <v>105</v>
      </c>
      <c r="Q649" s="34">
        <v>2.13</v>
      </c>
      <c r="R649" s="34">
        <v>0</v>
      </c>
      <c r="S649" s="36">
        <f t="shared" si="75"/>
        <v>15.719999999999999</v>
      </c>
      <c r="T649" s="37">
        <f t="shared" si="76"/>
        <v>7.9</v>
      </c>
      <c r="U649" s="38">
        <f t="shared" si="77"/>
        <v>0.37920000000000004</v>
      </c>
      <c r="V649" s="9" t="str" cm="1">
        <f t="array" ref="V649">_xlfn.XLOOKUP(HsgLista[[#This Row],[Helyiség kategória kód]], _KatKódok, Hasznos_e)</f>
        <v>Egyéb</v>
      </c>
      <c r="W649" s="55" t="str">
        <f t="shared" si="78"/>
        <v>50-es rúd</v>
      </c>
      <c r="X649" s="103">
        <f t="shared" si="79"/>
        <v>0.49000000000000021</v>
      </c>
      <c r="Y649" s="9" t="str" cm="1">
        <f t="array" ref="Y649">_xlfn.XLOOKUP(_xlfn.SINGLE(Burkolattípus), lábazat!$A$3:$A$17, _xlfn.XLOOKUP(_xlfn.SINGLE(Falburkolattípus), lábazat!$C$1:$U$1, lábazat!$C$3:$U$17))</f>
        <v>nincs</v>
      </c>
      <c r="Z649" s="9"/>
      <c r="AA649" s="20"/>
      <c r="AB649" s="39"/>
      <c r="AE649" s="9"/>
      <c r="AF649" s="9"/>
    </row>
    <row r="650" spans="1:32">
      <c r="A650" s="32" t="str">
        <f>LEFT(ID)</f>
        <v>O</v>
      </c>
      <c r="B650" s="33">
        <f t="shared" si="73"/>
        <v>6</v>
      </c>
      <c r="C650" s="33">
        <f t="shared" si="74"/>
        <v>12</v>
      </c>
      <c r="D650" s="9" t="s">
        <v>110</v>
      </c>
      <c r="E650" s="9" t="s">
        <v>111</v>
      </c>
      <c r="F650" s="9" t="s">
        <v>75</v>
      </c>
      <c r="G650" s="9" t="s">
        <v>76</v>
      </c>
      <c r="H650" s="9" t="s">
        <v>71</v>
      </c>
      <c r="I650" s="9" t="s">
        <v>609</v>
      </c>
      <c r="J650" s="34">
        <v>3.03</v>
      </c>
      <c r="K650" s="35">
        <v>7.03</v>
      </c>
      <c r="L650" s="35">
        <v>2.99</v>
      </c>
      <c r="M650" s="35">
        <v>2.5</v>
      </c>
      <c r="N650" s="9" t="s">
        <v>103</v>
      </c>
      <c r="O650" s="9" t="s">
        <v>60</v>
      </c>
      <c r="P650" s="9" t="s">
        <v>105</v>
      </c>
      <c r="Q650" s="34">
        <v>3.72</v>
      </c>
      <c r="R650" s="34">
        <v>0</v>
      </c>
      <c r="S650" s="36">
        <f t="shared" si="75"/>
        <v>13.854999999999999</v>
      </c>
      <c r="T650" s="37">
        <f t="shared" si="76"/>
        <v>7.5749999999999993</v>
      </c>
      <c r="U650" s="38">
        <f t="shared" si="77"/>
        <v>0.36359999999999998</v>
      </c>
      <c r="V650" s="9" t="str" cm="1">
        <f t="array" ref="V650">_xlfn.XLOOKUP(HsgLista[[#This Row],[Helyiség kategória kód]], _KatKódok, Hasznos_e)</f>
        <v>Egyéb</v>
      </c>
      <c r="W650" s="55" t="str">
        <f t="shared" si="78"/>
        <v>50-es rúd</v>
      </c>
      <c r="X650" s="103">
        <f t="shared" si="79"/>
        <v>0.49000000000000021</v>
      </c>
      <c r="Y650" s="9" t="str" cm="1">
        <f t="array" ref="Y650">_xlfn.XLOOKUP(_xlfn.SINGLE(Burkolattípus), lábazat!$A$3:$A$17, _xlfn.XLOOKUP(_xlfn.SINGLE(Falburkolattípus), lábazat!$C$1:$U$1, lábazat!$C$3:$U$17))</f>
        <v>nincs</v>
      </c>
      <c r="Z650" s="9"/>
      <c r="AA650" s="20"/>
      <c r="AB650" s="39"/>
      <c r="AE650" s="9"/>
      <c r="AF650" s="9"/>
    </row>
    <row r="651" spans="1:32">
      <c r="A651" s="32" t="str">
        <f>LEFT(ID)</f>
        <v>O</v>
      </c>
      <c r="B651" s="33">
        <f t="shared" si="73"/>
        <v>6</v>
      </c>
      <c r="C651" s="33">
        <f t="shared" si="74"/>
        <v>12</v>
      </c>
      <c r="D651" s="9" t="s">
        <v>110</v>
      </c>
      <c r="E651" s="9" t="s">
        <v>112</v>
      </c>
      <c r="F651" s="9" t="s">
        <v>75</v>
      </c>
      <c r="G651" s="9" t="s">
        <v>76</v>
      </c>
      <c r="H651" s="9" t="s">
        <v>71</v>
      </c>
      <c r="I651" s="9" t="s">
        <v>609</v>
      </c>
      <c r="J651" s="34">
        <v>3.96</v>
      </c>
      <c r="K651" s="35">
        <v>9.6300000000000008</v>
      </c>
      <c r="L651" s="35">
        <v>2.99</v>
      </c>
      <c r="M651" s="35">
        <v>2.5</v>
      </c>
      <c r="N651" s="9" t="s">
        <v>103</v>
      </c>
      <c r="O651" s="9" t="s">
        <v>60</v>
      </c>
      <c r="P651" s="9" t="s">
        <v>105</v>
      </c>
      <c r="Q651" s="34">
        <v>8.23</v>
      </c>
      <c r="R651" s="34">
        <v>0</v>
      </c>
      <c r="S651" s="36">
        <f t="shared" si="75"/>
        <v>15.845000000000002</v>
      </c>
      <c r="T651" s="37">
        <f t="shared" si="76"/>
        <v>9.9</v>
      </c>
      <c r="U651" s="38">
        <f t="shared" si="77"/>
        <v>0.47519999999999996</v>
      </c>
      <c r="V651" s="9" t="str" cm="1">
        <f t="array" ref="V651">_xlfn.XLOOKUP(HsgLista[[#This Row],[Helyiség kategória kód]], _KatKódok, Hasznos_e)</f>
        <v>Egyéb</v>
      </c>
      <c r="W651" s="55" t="str">
        <f t="shared" si="78"/>
        <v>50-es rúd</v>
      </c>
      <c r="X651" s="103">
        <f t="shared" si="79"/>
        <v>0.49000000000000021</v>
      </c>
      <c r="Y651" s="9" t="str" cm="1">
        <f t="array" ref="Y651">_xlfn.XLOOKUP(_xlfn.SINGLE(Burkolattípus), lábazat!$A$3:$A$17, _xlfn.XLOOKUP(_xlfn.SINGLE(Falburkolattípus), lábazat!$C$1:$U$1, lábazat!$C$3:$U$17))</f>
        <v>nincs</v>
      </c>
      <c r="Z651" s="9"/>
      <c r="AA651" s="20"/>
      <c r="AB651" s="39"/>
      <c r="AE651" s="9"/>
      <c r="AF651" s="9"/>
    </row>
    <row r="652" spans="1:32">
      <c r="A652" s="32" t="str">
        <f>LEFT(ID)</f>
        <v>O</v>
      </c>
      <c r="B652" s="33">
        <f t="shared" si="73"/>
        <v>6</v>
      </c>
      <c r="C652" s="33">
        <f t="shared" si="74"/>
        <v>12</v>
      </c>
      <c r="D652" s="9" t="s">
        <v>110</v>
      </c>
      <c r="E652" s="9" t="s">
        <v>112</v>
      </c>
      <c r="F652" s="9" t="s">
        <v>75</v>
      </c>
      <c r="G652" s="9" t="s">
        <v>76</v>
      </c>
      <c r="H652" s="9" t="s">
        <v>71</v>
      </c>
      <c r="I652" s="9" t="s">
        <v>609</v>
      </c>
      <c r="J652" s="34">
        <v>0.95</v>
      </c>
      <c r="K652" s="35">
        <v>3.92</v>
      </c>
      <c r="L652" s="35">
        <v>2.99</v>
      </c>
      <c r="M652" s="35">
        <v>2.5</v>
      </c>
      <c r="N652" s="9" t="s">
        <v>103</v>
      </c>
      <c r="O652" s="9" t="s">
        <v>60</v>
      </c>
      <c r="P652" s="9" t="s">
        <v>105</v>
      </c>
      <c r="Q652" s="34">
        <v>1.59</v>
      </c>
      <c r="R652" s="34">
        <v>0</v>
      </c>
      <c r="S652" s="36">
        <f t="shared" si="75"/>
        <v>8.2100000000000009</v>
      </c>
      <c r="T652" s="37">
        <f t="shared" si="76"/>
        <v>2.375</v>
      </c>
      <c r="U652" s="38">
        <f t="shared" si="77"/>
        <v>0.11399999999999999</v>
      </c>
      <c r="V652" s="9" t="str" cm="1">
        <f t="array" ref="V652">_xlfn.XLOOKUP(HsgLista[[#This Row],[Helyiség kategória kód]], _KatKódok, Hasznos_e)</f>
        <v>Egyéb</v>
      </c>
      <c r="W652" s="55" t="str">
        <f t="shared" si="78"/>
        <v>50-es rúd</v>
      </c>
      <c r="X652" s="103">
        <f t="shared" si="79"/>
        <v>0.49000000000000021</v>
      </c>
      <c r="Y652" s="9" t="str" cm="1">
        <f t="array" ref="Y652">_xlfn.XLOOKUP(_xlfn.SINGLE(Burkolattípus), lábazat!$A$3:$A$17, _xlfn.XLOOKUP(_xlfn.SINGLE(Falburkolattípus), lábazat!$C$1:$U$1, lábazat!$C$3:$U$17))</f>
        <v>nincs</v>
      </c>
      <c r="Z652" s="9"/>
      <c r="AA652" s="20"/>
      <c r="AB652" s="39"/>
      <c r="AE652" s="9"/>
      <c r="AF652" s="9"/>
    </row>
    <row r="653" spans="1:32">
      <c r="A653" s="32" t="str">
        <f>LEFT(ID)</f>
        <v>O</v>
      </c>
      <c r="B653" s="33">
        <f t="shared" si="73"/>
        <v>6</v>
      </c>
      <c r="C653" s="33">
        <f t="shared" si="74"/>
        <v>13</v>
      </c>
      <c r="D653" s="9" t="s">
        <v>115</v>
      </c>
      <c r="E653" s="9" t="s">
        <v>112</v>
      </c>
      <c r="F653" s="9" t="s">
        <v>75</v>
      </c>
      <c r="G653" s="9" t="s">
        <v>76</v>
      </c>
      <c r="H653" s="9" t="s">
        <v>71</v>
      </c>
      <c r="I653" s="9" t="s">
        <v>609</v>
      </c>
      <c r="J653" s="34">
        <v>0.95</v>
      </c>
      <c r="K653" s="35">
        <v>3.92</v>
      </c>
      <c r="L653" s="35">
        <v>2.99</v>
      </c>
      <c r="M653" s="35">
        <v>2.5</v>
      </c>
      <c r="N653" s="9" t="s">
        <v>103</v>
      </c>
      <c r="O653" s="9" t="s">
        <v>60</v>
      </c>
      <c r="P653" s="9" t="s">
        <v>105</v>
      </c>
      <c r="Q653" s="34">
        <v>1.59</v>
      </c>
      <c r="R653" s="34">
        <v>0</v>
      </c>
      <c r="S653" s="36">
        <f t="shared" si="75"/>
        <v>8.2100000000000009</v>
      </c>
      <c r="T653" s="37">
        <f t="shared" si="76"/>
        <v>2.375</v>
      </c>
      <c r="U653" s="38">
        <f t="shared" si="77"/>
        <v>0.11399999999999999</v>
      </c>
      <c r="V653" s="9" t="str" cm="1">
        <f t="array" ref="V653">_xlfn.XLOOKUP(HsgLista[[#This Row],[Helyiség kategória kód]], _KatKódok, Hasznos_e)</f>
        <v>Egyéb</v>
      </c>
      <c r="W653" s="55" t="str">
        <f t="shared" si="78"/>
        <v>50-es rúd</v>
      </c>
      <c r="X653" s="103">
        <f t="shared" si="79"/>
        <v>0.49000000000000021</v>
      </c>
      <c r="Y653" s="9" t="str" cm="1">
        <f t="array" ref="Y653">_xlfn.XLOOKUP(_xlfn.SINGLE(Burkolattípus), lábazat!$A$3:$A$17, _xlfn.XLOOKUP(_xlfn.SINGLE(Falburkolattípus), lábazat!$C$1:$U$1, lábazat!$C$3:$U$17))</f>
        <v>nincs</v>
      </c>
      <c r="Z653" s="9"/>
      <c r="AA653" s="20"/>
      <c r="AB653" s="39"/>
      <c r="AE653" s="9"/>
      <c r="AF653" s="9"/>
    </row>
    <row r="654" spans="1:32">
      <c r="A654" s="32" t="str">
        <f>LEFT(ID)</f>
        <v>O</v>
      </c>
      <c r="B654" s="33">
        <f t="shared" si="73"/>
        <v>6</v>
      </c>
      <c r="C654" s="33">
        <f t="shared" si="74"/>
        <v>13</v>
      </c>
      <c r="D654" s="9" t="s">
        <v>115</v>
      </c>
      <c r="E654" s="9" t="s">
        <v>112</v>
      </c>
      <c r="F654" s="9" t="s">
        <v>75</v>
      </c>
      <c r="G654" s="9" t="s">
        <v>76</v>
      </c>
      <c r="H654" s="9" t="s">
        <v>71</v>
      </c>
      <c r="I654" s="9" t="s">
        <v>609</v>
      </c>
      <c r="J654" s="34">
        <v>0.95</v>
      </c>
      <c r="K654" s="35">
        <v>3.92</v>
      </c>
      <c r="L654" s="35">
        <v>2.99</v>
      </c>
      <c r="M654" s="35">
        <v>2.5</v>
      </c>
      <c r="N654" s="9" t="s">
        <v>103</v>
      </c>
      <c r="O654" s="9" t="s">
        <v>60</v>
      </c>
      <c r="P654" s="9" t="s">
        <v>105</v>
      </c>
      <c r="Q654" s="34">
        <v>1.59</v>
      </c>
      <c r="R654" s="34">
        <v>0</v>
      </c>
      <c r="S654" s="36">
        <f t="shared" si="75"/>
        <v>8.2100000000000009</v>
      </c>
      <c r="T654" s="37">
        <f t="shared" si="76"/>
        <v>2.375</v>
      </c>
      <c r="U654" s="38">
        <f t="shared" si="77"/>
        <v>0.11399999999999999</v>
      </c>
      <c r="V654" s="9" t="str" cm="1">
        <f t="array" ref="V654">_xlfn.XLOOKUP(HsgLista[[#This Row],[Helyiség kategória kód]], _KatKódok, Hasznos_e)</f>
        <v>Egyéb</v>
      </c>
      <c r="W654" s="55" t="str">
        <f t="shared" si="78"/>
        <v>50-es rúd</v>
      </c>
      <c r="X654" s="103">
        <f t="shared" si="79"/>
        <v>0.49000000000000021</v>
      </c>
      <c r="Y654" s="9" t="str" cm="1">
        <f t="array" ref="Y654">_xlfn.XLOOKUP(_xlfn.SINGLE(Burkolattípus), lábazat!$A$3:$A$17, _xlfn.XLOOKUP(_xlfn.SINGLE(Falburkolattípus), lábazat!$C$1:$U$1, lábazat!$C$3:$U$17))</f>
        <v>nincs</v>
      </c>
      <c r="Z654" s="9"/>
      <c r="AA654" s="20"/>
      <c r="AB654" s="39"/>
      <c r="AE654" s="9"/>
      <c r="AF654" s="9"/>
    </row>
    <row r="655" spans="1:32">
      <c r="A655" s="32" t="str">
        <f>LEFT(ID)</f>
        <v>O</v>
      </c>
      <c r="B655" s="33">
        <f t="shared" si="73"/>
        <v>6</v>
      </c>
      <c r="C655" s="33">
        <f t="shared" si="74"/>
        <v>13</v>
      </c>
      <c r="D655" s="9" t="s">
        <v>115</v>
      </c>
      <c r="E655" s="9" t="s">
        <v>112</v>
      </c>
      <c r="F655" s="9" t="s">
        <v>75</v>
      </c>
      <c r="G655" s="9" t="s">
        <v>76</v>
      </c>
      <c r="H655" s="9" t="s">
        <v>71</v>
      </c>
      <c r="I655" s="9" t="s">
        <v>609</v>
      </c>
      <c r="J655" s="34">
        <v>0.98</v>
      </c>
      <c r="K655" s="35">
        <v>3.98</v>
      </c>
      <c r="L655" s="35">
        <v>2.99</v>
      </c>
      <c r="M655" s="35">
        <v>2.5</v>
      </c>
      <c r="N655" s="9" t="s">
        <v>103</v>
      </c>
      <c r="O655" s="9" t="s">
        <v>60</v>
      </c>
      <c r="P655" s="9" t="s">
        <v>105</v>
      </c>
      <c r="Q655" s="34">
        <v>1.59</v>
      </c>
      <c r="R655" s="34">
        <v>0</v>
      </c>
      <c r="S655" s="36">
        <f t="shared" si="75"/>
        <v>8.36</v>
      </c>
      <c r="T655" s="37">
        <f t="shared" si="76"/>
        <v>2.4500000000000002</v>
      </c>
      <c r="U655" s="38">
        <f t="shared" si="77"/>
        <v>0.1176</v>
      </c>
      <c r="V655" s="9" t="str" cm="1">
        <f t="array" ref="V655">_xlfn.XLOOKUP(HsgLista[[#This Row],[Helyiség kategória kód]], _KatKódok, Hasznos_e)</f>
        <v>Egyéb</v>
      </c>
      <c r="W655" s="55" t="str">
        <f t="shared" si="78"/>
        <v>50-es rúd</v>
      </c>
      <c r="X655" s="103">
        <f t="shared" si="79"/>
        <v>0.49000000000000021</v>
      </c>
      <c r="Y655" s="9" t="str" cm="1">
        <f t="array" ref="Y655">_xlfn.XLOOKUP(_xlfn.SINGLE(Burkolattípus), lábazat!$A$3:$A$17, _xlfn.XLOOKUP(_xlfn.SINGLE(Falburkolattípus), lábazat!$C$1:$U$1, lábazat!$C$3:$U$17))</f>
        <v>nincs</v>
      </c>
      <c r="Z655" s="9"/>
      <c r="AA655" s="20"/>
      <c r="AB655" s="39"/>
      <c r="AE655" s="9"/>
      <c r="AF655" s="9"/>
    </row>
    <row r="656" spans="1:32">
      <c r="A656" s="32" t="str">
        <f>LEFT(ID)</f>
        <v>O</v>
      </c>
      <c r="B656" s="33">
        <f t="shared" si="73"/>
        <v>6</v>
      </c>
      <c r="C656" s="33">
        <f t="shared" si="74"/>
        <v>13</v>
      </c>
      <c r="D656" s="9" t="s">
        <v>115</v>
      </c>
      <c r="E656" s="9" t="s">
        <v>102</v>
      </c>
      <c r="F656" s="9" t="s">
        <v>75</v>
      </c>
      <c r="G656" s="9" t="s">
        <v>76</v>
      </c>
      <c r="H656" s="9" t="s">
        <v>71</v>
      </c>
      <c r="I656" s="9" t="s">
        <v>609</v>
      </c>
      <c r="J656" s="34">
        <v>3.03</v>
      </c>
      <c r="K656" s="35">
        <v>14.77</v>
      </c>
      <c r="L656" s="35">
        <v>2.99</v>
      </c>
      <c r="M656" s="35">
        <v>2.5</v>
      </c>
      <c r="N656" s="9" t="s">
        <v>103</v>
      </c>
      <c r="O656" s="9" t="s">
        <v>60</v>
      </c>
      <c r="P656" s="9" t="s">
        <v>105</v>
      </c>
      <c r="Q656" s="34">
        <v>3.72</v>
      </c>
      <c r="R656" s="34">
        <v>0</v>
      </c>
      <c r="S656" s="36">
        <f t="shared" si="75"/>
        <v>33.204999999999998</v>
      </c>
      <c r="T656" s="37">
        <f t="shared" si="76"/>
        <v>7.5749999999999993</v>
      </c>
      <c r="U656" s="38">
        <f t="shared" si="77"/>
        <v>0.36359999999999998</v>
      </c>
      <c r="V656" s="9" t="str" cm="1">
        <f t="array" ref="V656">_xlfn.XLOOKUP(HsgLista[[#This Row],[Helyiség kategória kód]], _KatKódok, Hasznos_e)</f>
        <v>Egyéb</v>
      </c>
      <c r="W656" s="55" t="str">
        <f t="shared" si="78"/>
        <v>50-es rúd</v>
      </c>
      <c r="X656" s="103">
        <f t="shared" si="79"/>
        <v>0.49000000000000021</v>
      </c>
      <c r="Y656" s="9" t="str" cm="1">
        <f t="array" ref="Y656">_xlfn.XLOOKUP(_xlfn.SINGLE(Burkolattípus), lábazat!$A$3:$A$17, _xlfn.XLOOKUP(_xlfn.SINGLE(Falburkolattípus), lábazat!$C$1:$U$1, lábazat!$C$3:$U$17))</f>
        <v>nincs</v>
      </c>
      <c r="Z656" s="9"/>
      <c r="AA656" s="20"/>
      <c r="AB656" s="39"/>
      <c r="AE656" s="9"/>
      <c r="AF656" s="9"/>
    </row>
    <row r="657" spans="1:32">
      <c r="A657" s="32" t="str">
        <f>LEFT(ID)</f>
        <v>O</v>
      </c>
      <c r="B657" s="33">
        <f t="shared" si="73"/>
        <v>6</v>
      </c>
      <c r="C657" s="33">
        <f t="shared" si="74"/>
        <v>13</v>
      </c>
      <c r="D657" s="9" t="s">
        <v>115</v>
      </c>
      <c r="E657" s="9" t="s">
        <v>109</v>
      </c>
      <c r="F657" s="9" t="s">
        <v>75</v>
      </c>
      <c r="G657" s="9" t="s">
        <v>76</v>
      </c>
      <c r="H657" s="9" t="s">
        <v>71</v>
      </c>
      <c r="I657" s="9" t="s">
        <v>609</v>
      </c>
      <c r="J657" s="34">
        <v>4.9800000000000004</v>
      </c>
      <c r="K657" s="35">
        <v>10.76</v>
      </c>
      <c r="L657" s="35">
        <v>2.99</v>
      </c>
      <c r="M657" s="35">
        <v>2.5</v>
      </c>
      <c r="N657" s="9" t="s">
        <v>103</v>
      </c>
      <c r="O657" s="9" t="s">
        <v>60</v>
      </c>
      <c r="P657" s="9" t="s">
        <v>105</v>
      </c>
      <c r="Q657" s="34">
        <v>5.05</v>
      </c>
      <c r="R657" s="34">
        <v>0</v>
      </c>
      <c r="S657" s="36">
        <f t="shared" si="75"/>
        <v>21.849999999999998</v>
      </c>
      <c r="T657" s="37">
        <f t="shared" si="76"/>
        <v>12.450000000000001</v>
      </c>
      <c r="U657" s="38">
        <f t="shared" si="77"/>
        <v>0.59760000000000002</v>
      </c>
      <c r="V657" s="9" t="str" cm="1">
        <f t="array" ref="V657">_xlfn.XLOOKUP(HsgLista[[#This Row],[Helyiség kategória kód]], _KatKódok, Hasznos_e)</f>
        <v>Egyéb</v>
      </c>
      <c r="W657" s="55" t="str">
        <f t="shared" si="78"/>
        <v>50-es rúd</v>
      </c>
      <c r="X657" s="103">
        <f t="shared" si="79"/>
        <v>0.49000000000000021</v>
      </c>
      <c r="Y657" s="9" t="str" cm="1">
        <f t="array" ref="Y657">_xlfn.XLOOKUP(_xlfn.SINGLE(Burkolattípus), lábazat!$A$3:$A$17, _xlfn.XLOOKUP(_xlfn.SINGLE(Falburkolattípus), lábazat!$C$1:$U$1, lábazat!$C$3:$U$17))</f>
        <v>nincs</v>
      </c>
      <c r="Z657" s="9"/>
      <c r="AA657" s="20"/>
      <c r="AB657" s="39"/>
      <c r="AE657" s="9"/>
      <c r="AF657" s="9"/>
    </row>
    <row r="658" spans="1:32">
      <c r="A658" s="32" t="str">
        <f>LEFT(ID)</f>
        <v>O</v>
      </c>
      <c r="B658" s="33">
        <f t="shared" si="73"/>
        <v>6</v>
      </c>
      <c r="C658" s="33">
        <f t="shared" si="74"/>
        <v>13</v>
      </c>
      <c r="D658" s="9" t="s">
        <v>115</v>
      </c>
      <c r="E658" s="9" t="s">
        <v>109</v>
      </c>
      <c r="F658" s="9" t="s">
        <v>75</v>
      </c>
      <c r="G658" s="9" t="s">
        <v>76</v>
      </c>
      <c r="H658" s="9" t="s">
        <v>71</v>
      </c>
      <c r="I658" s="9" t="s">
        <v>609</v>
      </c>
      <c r="J658" s="34">
        <v>0.95</v>
      </c>
      <c r="K658" s="35">
        <v>3.92</v>
      </c>
      <c r="L658" s="35">
        <v>2.99</v>
      </c>
      <c r="M658" s="35">
        <v>2.5</v>
      </c>
      <c r="N658" s="9" t="s">
        <v>103</v>
      </c>
      <c r="O658" s="9" t="s">
        <v>60</v>
      </c>
      <c r="P658" s="9" t="s">
        <v>105</v>
      </c>
      <c r="Q658" s="34">
        <v>1.59</v>
      </c>
      <c r="R658" s="34">
        <v>0</v>
      </c>
      <c r="S658" s="36">
        <f t="shared" si="75"/>
        <v>8.2100000000000009</v>
      </c>
      <c r="T658" s="37">
        <f t="shared" si="76"/>
        <v>2.375</v>
      </c>
      <c r="U658" s="38">
        <f t="shared" si="77"/>
        <v>0.11399999999999999</v>
      </c>
      <c r="V658" s="9" t="str" cm="1">
        <f t="array" ref="V658">_xlfn.XLOOKUP(HsgLista[[#This Row],[Helyiség kategória kód]], _KatKódok, Hasznos_e)</f>
        <v>Egyéb</v>
      </c>
      <c r="W658" s="55" t="str">
        <f t="shared" si="78"/>
        <v>50-es rúd</v>
      </c>
      <c r="X658" s="103">
        <f t="shared" si="79"/>
        <v>0.49000000000000021</v>
      </c>
      <c r="Y658" s="9" t="str" cm="1">
        <f t="array" ref="Y658">_xlfn.XLOOKUP(_xlfn.SINGLE(Burkolattípus), lábazat!$A$3:$A$17, _xlfn.XLOOKUP(_xlfn.SINGLE(Falburkolattípus), lábazat!$C$1:$U$1, lábazat!$C$3:$U$17))</f>
        <v>nincs</v>
      </c>
      <c r="Z658" s="9"/>
      <c r="AA658" s="20"/>
      <c r="AB658" s="39"/>
      <c r="AE658" s="9"/>
      <c r="AF658" s="9"/>
    </row>
    <row r="659" spans="1:32">
      <c r="A659" s="32" t="str">
        <f>LEFT(ID)</f>
        <v>O</v>
      </c>
      <c r="B659" s="33">
        <f t="shared" si="73"/>
        <v>6</v>
      </c>
      <c r="C659" s="33">
        <f t="shared" si="74"/>
        <v>13</v>
      </c>
      <c r="D659" s="9" t="s">
        <v>115</v>
      </c>
      <c r="E659" s="9" t="s">
        <v>109</v>
      </c>
      <c r="F659" s="9" t="s">
        <v>75</v>
      </c>
      <c r="G659" s="9" t="s">
        <v>76</v>
      </c>
      <c r="H659" s="9" t="s">
        <v>71</v>
      </c>
      <c r="I659" s="9" t="s">
        <v>609</v>
      </c>
      <c r="J659" s="34">
        <v>0.98</v>
      </c>
      <c r="K659" s="35">
        <v>3.98</v>
      </c>
      <c r="L659" s="35">
        <v>2.99</v>
      </c>
      <c r="M659" s="35">
        <v>2.5</v>
      </c>
      <c r="N659" s="9" t="s">
        <v>103</v>
      </c>
      <c r="O659" s="9" t="s">
        <v>60</v>
      </c>
      <c r="P659" s="9" t="s">
        <v>105</v>
      </c>
      <c r="Q659" s="34">
        <v>1.59</v>
      </c>
      <c r="R659" s="34">
        <v>0</v>
      </c>
      <c r="S659" s="36">
        <f t="shared" si="75"/>
        <v>8.36</v>
      </c>
      <c r="T659" s="37">
        <f t="shared" si="76"/>
        <v>2.4500000000000002</v>
      </c>
      <c r="U659" s="38">
        <f t="shared" si="77"/>
        <v>0.1176</v>
      </c>
      <c r="V659" s="9" t="str" cm="1">
        <f t="array" ref="V659">_xlfn.XLOOKUP(HsgLista[[#This Row],[Helyiség kategória kód]], _KatKódok, Hasznos_e)</f>
        <v>Egyéb</v>
      </c>
      <c r="W659" s="55" t="str">
        <f t="shared" si="78"/>
        <v>50-es rúd</v>
      </c>
      <c r="X659" s="103">
        <f t="shared" si="79"/>
        <v>0.49000000000000021</v>
      </c>
      <c r="Y659" s="9" t="str" cm="1">
        <f t="array" ref="Y659">_xlfn.XLOOKUP(_xlfn.SINGLE(Burkolattípus), lábazat!$A$3:$A$17, _xlfn.XLOOKUP(_xlfn.SINGLE(Falburkolattípus), lábazat!$C$1:$U$1, lábazat!$C$3:$U$17))</f>
        <v>nincs</v>
      </c>
      <c r="Z659" s="9"/>
      <c r="AA659" s="20"/>
      <c r="AB659" s="39"/>
      <c r="AE659" s="9"/>
      <c r="AF659" s="9"/>
    </row>
    <row r="660" spans="1:32">
      <c r="A660" s="32" t="str">
        <f>LEFT(ID)</f>
        <v>O</v>
      </c>
      <c r="B660" s="33">
        <f t="shared" si="73"/>
        <v>6</v>
      </c>
      <c r="C660" s="33">
        <f t="shared" si="74"/>
        <v>13</v>
      </c>
      <c r="D660" s="9" t="s">
        <v>115</v>
      </c>
      <c r="E660" s="9" t="s">
        <v>86</v>
      </c>
      <c r="F660" s="9" t="s">
        <v>75</v>
      </c>
      <c r="G660" s="9" t="s">
        <v>76</v>
      </c>
      <c r="H660" s="9" t="s">
        <v>87</v>
      </c>
      <c r="I660" s="9" t="s">
        <v>609</v>
      </c>
      <c r="J660" s="34">
        <v>6.63</v>
      </c>
      <c r="K660" s="35">
        <v>10.7</v>
      </c>
      <c r="L660" s="35">
        <v>2.99</v>
      </c>
      <c r="M660" s="35">
        <v>2.5</v>
      </c>
      <c r="N660" s="9" t="s">
        <v>50</v>
      </c>
      <c r="O660" s="9" t="s">
        <v>104</v>
      </c>
      <c r="P660" s="9" t="s">
        <v>51</v>
      </c>
      <c r="Q660" s="34">
        <v>2.39</v>
      </c>
      <c r="R660" s="34">
        <v>0</v>
      </c>
      <c r="S660" s="36">
        <f t="shared" si="75"/>
        <v>24.36</v>
      </c>
      <c r="T660" s="37">
        <f t="shared" si="76"/>
        <v>16.574999999999999</v>
      </c>
      <c r="U660" s="38">
        <f t="shared" si="77"/>
        <v>0.79559999999999997</v>
      </c>
      <c r="V660" s="9" t="str" cm="1">
        <f t="array" ref="V660">_xlfn.XLOOKUP(HsgLista[[#This Row],[Helyiség kategória kód]], _KatKódok, Hasznos_e)</f>
        <v>Egyéb</v>
      </c>
      <c r="W660" s="55" t="str">
        <f t="shared" si="78"/>
        <v>50-es rúd</v>
      </c>
      <c r="X660" s="103">
        <f t="shared" si="79"/>
        <v>0.49000000000000021</v>
      </c>
      <c r="Y660" s="9" t="str" cm="1">
        <f t="array" ref="Y660">_xlfn.XLOOKUP(_xlfn.SINGLE(Burkolattípus), lábazat!$A$3:$A$17, _xlfn.XLOOKUP(_xlfn.SINGLE(Falburkolattípus), lábazat!$C$1:$U$1, lábazat!$C$3:$U$17))</f>
        <v>KER1</v>
      </c>
      <c r="Z660" s="9"/>
      <c r="AA660" s="20"/>
      <c r="AB660" s="39"/>
      <c r="AE660" s="9"/>
      <c r="AF660" s="9"/>
    </row>
    <row r="661" spans="1:32">
      <c r="A661" s="32" t="str">
        <f>LEFT(ID)</f>
        <v>G</v>
      </c>
      <c r="B661" s="33">
        <f t="shared" si="73"/>
        <v>0</v>
      </c>
      <c r="C661" s="33">
        <f t="shared" si="74"/>
        <v>44</v>
      </c>
      <c r="D661" s="9" t="s">
        <v>662</v>
      </c>
      <c r="E661" s="9" t="s">
        <v>663</v>
      </c>
      <c r="F661" s="9" t="s">
        <v>664</v>
      </c>
      <c r="G661" s="9" t="s">
        <v>665</v>
      </c>
      <c r="H661" s="9" t="s">
        <v>666</v>
      </c>
      <c r="J661" s="34">
        <v>6.71</v>
      </c>
      <c r="K661" s="35">
        <v>11.7</v>
      </c>
      <c r="L661" s="35">
        <v>4.05</v>
      </c>
      <c r="M661" s="35">
        <v>4.42</v>
      </c>
      <c r="O661" s="9" t="s">
        <v>283</v>
      </c>
      <c r="P661" s="9" t="s">
        <v>667</v>
      </c>
      <c r="Q661" s="34">
        <v>1.92</v>
      </c>
      <c r="R661" s="34">
        <v>0</v>
      </c>
      <c r="S661" s="36">
        <f t="shared" si="75"/>
        <v>49.793999999999997</v>
      </c>
      <c r="T661" s="37">
        <f t="shared" si="76"/>
        <v>29.658200000000001</v>
      </c>
      <c r="U661" s="38">
        <f t="shared" si="77"/>
        <v>0.80519999999999992</v>
      </c>
      <c r="V661" s="9" t="str" cm="1">
        <f t="array" ref="V661">_xlfn.XLOOKUP(HsgLista[[#This Row],[Helyiség kategória kód]], _KatKódok, Hasznos_e)</f>
        <v>Egyéb</v>
      </c>
      <c r="W661" s="55" t="str">
        <f t="shared" si="78"/>
        <v>Nem kell</v>
      </c>
      <c r="X661" s="103">
        <f t="shared" si="79"/>
        <v>0</v>
      </c>
      <c r="Y661" s="9" t="str" cm="1">
        <f t="array" ref="Y661">_xlfn.XLOOKUP(_xlfn.SINGLE(Burkolattípus), lábazat!$A$3:$A$17, _xlfn.XLOOKUP(_xlfn.SINGLE(Falburkolattípus), lábazat!$C$1:$U$1, lábazat!$C$3:$U$17))</f>
        <v>P_TECH</v>
      </c>
      <c r="Z661" s="9"/>
      <c r="AA661" s="20"/>
      <c r="AB661" s="39"/>
      <c r="AE661" s="9"/>
      <c r="AF661" s="9"/>
    </row>
    <row r="662" spans="1:32">
      <c r="A662" s="32" t="str">
        <f>LEFT(ID)</f>
        <v>G</v>
      </c>
      <c r="B662" s="33">
        <f t="shared" si="73"/>
        <v>0</v>
      </c>
      <c r="C662" s="33">
        <f t="shared" si="74"/>
        <v>45</v>
      </c>
      <c r="D662" s="9" t="s">
        <v>668</v>
      </c>
      <c r="E662" s="9" t="s">
        <v>663</v>
      </c>
      <c r="F662" s="9" t="s">
        <v>664</v>
      </c>
      <c r="G662" s="9" t="s">
        <v>665</v>
      </c>
      <c r="H662" s="9" t="s">
        <v>666</v>
      </c>
      <c r="J662" s="34">
        <v>6.02</v>
      </c>
      <c r="K662" s="35">
        <v>10.9</v>
      </c>
      <c r="L662" s="35">
        <v>4.03</v>
      </c>
      <c r="M662" s="35">
        <v>2.7</v>
      </c>
      <c r="O662" s="9" t="s">
        <v>283</v>
      </c>
      <c r="P662" s="9" t="s">
        <v>89</v>
      </c>
      <c r="Q662" s="34">
        <v>0</v>
      </c>
      <c r="R662" s="34">
        <v>0</v>
      </c>
      <c r="S662" s="36">
        <f t="shared" si="75"/>
        <v>29.430000000000003</v>
      </c>
      <c r="T662" s="37">
        <f t="shared" si="76"/>
        <v>16.254000000000001</v>
      </c>
      <c r="U662" s="38">
        <f t="shared" si="77"/>
        <v>0.72239999999999993</v>
      </c>
      <c r="V662" s="9" t="str" cm="1">
        <f t="array" ref="V662">_xlfn.XLOOKUP(HsgLista[[#This Row],[Helyiség kategória kód]], _KatKódok, Hasznos_e)</f>
        <v>Egyéb</v>
      </c>
      <c r="W662" s="55" t="str">
        <f t="shared" si="78"/>
        <v>200-as rúd</v>
      </c>
      <c r="X662" s="103">
        <f t="shared" si="79"/>
        <v>1.33</v>
      </c>
      <c r="Y662" s="9" t="str" cm="1">
        <f t="array" ref="Y662">_xlfn.XLOOKUP(_xlfn.SINGLE(Burkolattípus), lábazat!$A$3:$A$17, _xlfn.XLOOKUP(_xlfn.SINGLE(Falburkolattípus), lábazat!$C$1:$U$1, lábazat!$C$3:$U$17))</f>
        <v>P_TECH</v>
      </c>
      <c r="Z662" s="9"/>
      <c r="AA662" s="20"/>
      <c r="AB662" s="39"/>
      <c r="AE662" s="9"/>
      <c r="AF662" s="9"/>
    </row>
    <row r="663" spans="1:32">
      <c r="A663" s="32" t="str">
        <f>LEFT(ID)</f>
        <v>G</v>
      </c>
      <c r="B663" s="33">
        <f t="shared" si="73"/>
        <v>0</v>
      </c>
      <c r="C663" s="33">
        <f t="shared" si="74"/>
        <v>48</v>
      </c>
      <c r="D663" s="9" t="s">
        <v>669</v>
      </c>
      <c r="E663" s="9" t="s">
        <v>663</v>
      </c>
      <c r="F663" s="9" t="s">
        <v>664</v>
      </c>
      <c r="G663" s="9" t="s">
        <v>665</v>
      </c>
      <c r="H663" s="9" t="s">
        <v>666</v>
      </c>
      <c r="J663" s="34">
        <v>8.1300000000000008</v>
      </c>
      <c r="K663" s="35">
        <v>12.1</v>
      </c>
      <c r="L663" s="35">
        <v>4.05</v>
      </c>
      <c r="M663" s="35">
        <v>4.42</v>
      </c>
      <c r="O663" s="9" t="s">
        <v>283</v>
      </c>
      <c r="P663" s="9" t="s">
        <v>667</v>
      </c>
      <c r="Q663" s="34">
        <v>1.92</v>
      </c>
      <c r="R663" s="34">
        <v>0</v>
      </c>
      <c r="S663" s="36">
        <f t="shared" si="75"/>
        <v>51.561999999999998</v>
      </c>
      <c r="T663" s="37">
        <f t="shared" si="76"/>
        <v>35.934600000000003</v>
      </c>
      <c r="U663" s="38">
        <f t="shared" si="77"/>
        <v>0.97560000000000002</v>
      </c>
      <c r="V663" s="9" t="str" cm="1">
        <f t="array" ref="V663">_xlfn.XLOOKUP(HsgLista[[#This Row],[Helyiség kategória kód]], _KatKódok, Hasznos_e)</f>
        <v>Egyéb</v>
      </c>
      <c r="W663" s="55" t="str">
        <f t="shared" si="78"/>
        <v>Nem kell</v>
      </c>
      <c r="X663" s="103">
        <f t="shared" si="79"/>
        <v>0</v>
      </c>
      <c r="Y663" s="9" t="str" cm="1">
        <f t="array" ref="Y663">_xlfn.XLOOKUP(_xlfn.SINGLE(Burkolattípus), lábazat!$A$3:$A$17, _xlfn.XLOOKUP(_xlfn.SINGLE(Falburkolattípus), lábazat!$C$1:$U$1, lábazat!$C$3:$U$17))</f>
        <v>P_TECH</v>
      </c>
      <c r="Z663" s="9"/>
      <c r="AA663" s="20"/>
      <c r="AB663" s="39"/>
      <c r="AE663" s="9"/>
      <c r="AF663" s="9"/>
    </row>
    <row r="664" spans="1:32">
      <c r="A664" s="32" t="str">
        <f>LEFT(ID)</f>
        <v>G</v>
      </c>
      <c r="B664" s="33">
        <f t="shared" si="73"/>
        <v>1</v>
      </c>
      <c r="C664" s="33">
        <f t="shared" si="74"/>
        <v>31</v>
      </c>
      <c r="D664" s="9" t="s">
        <v>670</v>
      </c>
      <c r="E664" s="9" t="s">
        <v>663</v>
      </c>
      <c r="F664" s="9" t="s">
        <v>664</v>
      </c>
      <c r="G664" s="9" t="s">
        <v>665</v>
      </c>
      <c r="H664" s="9" t="s">
        <v>666</v>
      </c>
      <c r="J664" s="34">
        <v>6.71</v>
      </c>
      <c r="K664" s="35">
        <v>11.7</v>
      </c>
      <c r="L664" s="35">
        <v>3.03</v>
      </c>
      <c r="M664" s="35">
        <v>3</v>
      </c>
      <c r="O664" s="9" t="s">
        <v>283</v>
      </c>
      <c r="P664" s="9" t="s">
        <v>89</v>
      </c>
      <c r="Q664" s="34">
        <v>1.92</v>
      </c>
      <c r="R664" s="34">
        <v>0</v>
      </c>
      <c r="S664" s="36">
        <f t="shared" si="75"/>
        <v>33.179999999999993</v>
      </c>
      <c r="T664" s="37">
        <f t="shared" si="76"/>
        <v>20.13</v>
      </c>
      <c r="U664" s="38">
        <f t="shared" si="77"/>
        <v>0.80519999999999992</v>
      </c>
      <c r="V664" s="9" t="str" cm="1">
        <f t="array" ref="V664">_xlfn.XLOOKUP(HsgLista[[#This Row],[Helyiség kategória kód]], _KatKódok, Hasznos_e)</f>
        <v>Egyéb</v>
      </c>
      <c r="W664" s="55" t="str">
        <f t="shared" si="78"/>
        <v>Nem kell</v>
      </c>
      <c r="X664" s="103">
        <f t="shared" si="79"/>
        <v>2.9999999999999805E-2</v>
      </c>
      <c r="Y664" s="9" t="str" cm="1">
        <f t="array" ref="Y664">_xlfn.XLOOKUP(_xlfn.SINGLE(Burkolattípus), lábazat!$A$3:$A$17, _xlfn.XLOOKUP(_xlfn.SINGLE(Falburkolattípus), lábazat!$C$1:$U$1, lábazat!$C$3:$U$17))</f>
        <v>P_TECH</v>
      </c>
      <c r="Z664" s="9"/>
      <c r="AA664" s="20"/>
      <c r="AB664" s="39"/>
      <c r="AE664" s="9"/>
      <c r="AF664" s="9"/>
    </row>
    <row r="665" spans="1:32">
      <c r="A665" s="32" t="str">
        <f>LEFT(ID)</f>
        <v>G</v>
      </c>
      <c r="B665" s="33">
        <f t="shared" si="73"/>
        <v>1</v>
      </c>
      <c r="C665" s="33">
        <f t="shared" si="74"/>
        <v>32</v>
      </c>
      <c r="D665" s="9" t="s">
        <v>671</v>
      </c>
      <c r="E665" s="9" t="s">
        <v>663</v>
      </c>
      <c r="F665" s="9" t="s">
        <v>664</v>
      </c>
      <c r="G665" s="9" t="s">
        <v>665</v>
      </c>
      <c r="H665" s="9" t="s">
        <v>666</v>
      </c>
      <c r="J665" s="34">
        <v>6.02</v>
      </c>
      <c r="K665" s="35">
        <v>10.9</v>
      </c>
      <c r="L665" s="35">
        <v>3.03</v>
      </c>
      <c r="M665" s="35">
        <v>3</v>
      </c>
      <c r="O665" s="9" t="s">
        <v>283</v>
      </c>
      <c r="P665" s="9" t="s">
        <v>89</v>
      </c>
      <c r="Q665" s="34">
        <v>1.92</v>
      </c>
      <c r="R665" s="34">
        <v>0</v>
      </c>
      <c r="S665" s="36">
        <f t="shared" si="75"/>
        <v>30.78</v>
      </c>
      <c r="T665" s="37">
        <f t="shared" si="76"/>
        <v>18.059999999999999</v>
      </c>
      <c r="U665" s="38">
        <f t="shared" si="77"/>
        <v>0.72239999999999993</v>
      </c>
      <c r="V665" s="9" t="str" cm="1">
        <f t="array" ref="V665">_xlfn.XLOOKUP(HsgLista[[#This Row],[Helyiség kategória kód]], _KatKódok, Hasznos_e)</f>
        <v>Egyéb</v>
      </c>
      <c r="W665" s="55" t="str">
        <f t="shared" si="78"/>
        <v>Nem kell</v>
      </c>
      <c r="X665" s="103">
        <f t="shared" si="79"/>
        <v>2.9999999999999805E-2</v>
      </c>
      <c r="Y665" s="9" t="str" cm="1">
        <f t="array" ref="Y665">_xlfn.XLOOKUP(_xlfn.SINGLE(Burkolattípus), lábazat!$A$3:$A$17, _xlfn.XLOOKUP(_xlfn.SINGLE(Falburkolattípus), lábazat!$C$1:$U$1, lábazat!$C$3:$U$17))</f>
        <v>P_TECH</v>
      </c>
      <c r="Z665" s="9"/>
      <c r="AA665" s="20"/>
      <c r="AB665" s="39"/>
      <c r="AE665" s="9"/>
      <c r="AF665" s="9"/>
    </row>
    <row r="666" spans="1:32">
      <c r="A666" s="32" t="str">
        <f>LEFT(ID)</f>
        <v>G</v>
      </c>
      <c r="B666" s="33">
        <f t="shared" si="73"/>
        <v>1</v>
      </c>
      <c r="C666" s="33">
        <f t="shared" si="74"/>
        <v>33</v>
      </c>
      <c r="D666" s="9" t="s">
        <v>672</v>
      </c>
      <c r="E666" s="9" t="s">
        <v>663</v>
      </c>
      <c r="F666" s="9" t="s">
        <v>664</v>
      </c>
      <c r="G666" s="9" t="s">
        <v>665</v>
      </c>
      <c r="H666" s="9" t="s">
        <v>666</v>
      </c>
      <c r="J666" s="34">
        <v>8.1300000000000008</v>
      </c>
      <c r="K666" s="35">
        <v>12.1</v>
      </c>
      <c r="L666" s="35">
        <v>3.03</v>
      </c>
      <c r="M666" s="35">
        <v>2.7</v>
      </c>
      <c r="O666" s="9" t="s">
        <v>283</v>
      </c>
      <c r="P666" s="9" t="s">
        <v>89</v>
      </c>
      <c r="Q666" s="34">
        <v>1.92</v>
      </c>
      <c r="R666" s="34">
        <v>0</v>
      </c>
      <c r="S666" s="36">
        <f t="shared" si="75"/>
        <v>30.75</v>
      </c>
      <c r="T666" s="37">
        <f t="shared" si="76"/>
        <v>21.951000000000004</v>
      </c>
      <c r="U666" s="38">
        <f t="shared" si="77"/>
        <v>0.97560000000000002</v>
      </c>
      <c r="V666" s="9" t="str" cm="1">
        <f t="array" ref="V666">_xlfn.XLOOKUP(HsgLista[[#This Row],[Helyiség kategória kód]], _KatKódok, Hasznos_e)</f>
        <v>Egyéb</v>
      </c>
      <c r="W666" s="55" t="str">
        <f t="shared" si="78"/>
        <v>50-es rúd</v>
      </c>
      <c r="X666" s="103">
        <f t="shared" si="79"/>
        <v>0.32999999999999963</v>
      </c>
      <c r="Y666" s="9" t="str" cm="1">
        <f t="array" ref="Y666">_xlfn.XLOOKUP(_xlfn.SINGLE(Burkolattípus), lábazat!$A$3:$A$17, _xlfn.XLOOKUP(_xlfn.SINGLE(Falburkolattípus), lábazat!$C$1:$U$1, lábazat!$C$3:$U$17))</f>
        <v>P_TECH</v>
      </c>
      <c r="Z666" s="9"/>
      <c r="AA666" s="20"/>
      <c r="AB666" s="39"/>
      <c r="AE666" s="9"/>
      <c r="AF666" s="9"/>
    </row>
    <row r="667" spans="1:32">
      <c r="A667" s="32" t="str">
        <f>LEFT(ID)</f>
        <v>G</v>
      </c>
      <c r="B667" s="33">
        <f t="shared" si="73"/>
        <v>2</v>
      </c>
      <c r="C667" s="33">
        <f t="shared" si="74"/>
        <v>33</v>
      </c>
      <c r="D667" s="9" t="s">
        <v>673</v>
      </c>
      <c r="E667" s="9" t="s">
        <v>663</v>
      </c>
      <c r="F667" s="9" t="s">
        <v>664</v>
      </c>
      <c r="G667" s="9" t="s">
        <v>665</v>
      </c>
      <c r="H667" s="9" t="s">
        <v>666</v>
      </c>
      <c r="J667" s="34">
        <v>6.71</v>
      </c>
      <c r="K667" s="35">
        <v>11.7</v>
      </c>
      <c r="L667" s="35">
        <v>3.03</v>
      </c>
      <c r="M667" s="35">
        <v>3</v>
      </c>
      <c r="O667" s="9" t="s">
        <v>283</v>
      </c>
      <c r="P667" s="9" t="s">
        <v>89</v>
      </c>
      <c r="Q667" s="34">
        <v>1.92</v>
      </c>
      <c r="R667" s="34">
        <v>0</v>
      </c>
      <c r="S667" s="36">
        <f t="shared" si="75"/>
        <v>33.179999999999993</v>
      </c>
      <c r="T667" s="37">
        <f t="shared" si="76"/>
        <v>20.13</v>
      </c>
      <c r="U667" s="38">
        <f t="shared" si="77"/>
        <v>0.80519999999999992</v>
      </c>
      <c r="V667" s="9" t="str" cm="1">
        <f t="array" ref="V667">_xlfn.XLOOKUP(HsgLista[[#This Row],[Helyiség kategória kód]], _KatKódok, Hasznos_e)</f>
        <v>Egyéb</v>
      </c>
      <c r="W667" s="55" t="str">
        <f t="shared" si="78"/>
        <v>Nem kell</v>
      </c>
      <c r="X667" s="103">
        <f t="shared" si="79"/>
        <v>2.9999999999999805E-2</v>
      </c>
      <c r="Y667" s="9" t="str" cm="1">
        <f t="array" ref="Y667">_xlfn.XLOOKUP(_xlfn.SINGLE(Burkolattípus), lábazat!$A$3:$A$17, _xlfn.XLOOKUP(_xlfn.SINGLE(Falburkolattípus), lábazat!$C$1:$U$1, lábazat!$C$3:$U$17))</f>
        <v>P_TECH</v>
      </c>
      <c r="Z667" s="9"/>
      <c r="AA667" s="20"/>
      <c r="AB667" s="39"/>
      <c r="AE667" s="9"/>
      <c r="AF667" s="9"/>
    </row>
    <row r="668" spans="1:32">
      <c r="A668" s="32" t="str">
        <f>LEFT(ID)</f>
        <v>G</v>
      </c>
      <c r="B668" s="33">
        <f t="shared" si="73"/>
        <v>2</v>
      </c>
      <c r="C668" s="33">
        <f t="shared" si="74"/>
        <v>34</v>
      </c>
      <c r="D668" s="9" t="s">
        <v>674</v>
      </c>
      <c r="E668" s="9" t="s">
        <v>663</v>
      </c>
      <c r="F668" s="9" t="s">
        <v>664</v>
      </c>
      <c r="G668" s="9" t="s">
        <v>665</v>
      </c>
      <c r="H668" s="9" t="s">
        <v>666</v>
      </c>
      <c r="J668" s="34">
        <v>6.42</v>
      </c>
      <c r="K668" s="35">
        <v>10.9</v>
      </c>
      <c r="L668" s="35">
        <v>3.03</v>
      </c>
      <c r="M668" s="35">
        <v>3</v>
      </c>
      <c r="O668" s="9" t="s">
        <v>283</v>
      </c>
      <c r="P668" s="9" t="s">
        <v>89</v>
      </c>
      <c r="Q668" s="34">
        <v>1.92</v>
      </c>
      <c r="R668" s="34">
        <v>0</v>
      </c>
      <c r="S668" s="36">
        <f t="shared" si="75"/>
        <v>30.78</v>
      </c>
      <c r="T668" s="37">
        <f t="shared" si="76"/>
        <v>19.259999999999998</v>
      </c>
      <c r="U668" s="38">
        <f t="shared" si="77"/>
        <v>0.77039999999999997</v>
      </c>
      <c r="V668" s="9" t="str" cm="1">
        <f t="array" ref="V668">_xlfn.XLOOKUP(HsgLista[[#This Row],[Helyiség kategória kód]], _KatKódok, Hasznos_e)</f>
        <v>Egyéb</v>
      </c>
      <c r="W668" s="55" t="str">
        <f t="shared" si="78"/>
        <v>Nem kell</v>
      </c>
      <c r="X668" s="103">
        <f t="shared" si="79"/>
        <v>2.9999999999999805E-2</v>
      </c>
      <c r="Y668" s="9" t="str" cm="1">
        <f t="array" ref="Y668">_xlfn.XLOOKUP(_xlfn.SINGLE(Burkolattípus), lábazat!$A$3:$A$17, _xlfn.XLOOKUP(_xlfn.SINGLE(Falburkolattípus), lábazat!$C$1:$U$1, lábazat!$C$3:$U$17))</f>
        <v>P_TECH</v>
      </c>
      <c r="Z668" s="9"/>
      <c r="AA668" s="20"/>
      <c r="AB668" s="39"/>
      <c r="AE668" s="9"/>
      <c r="AF668" s="9"/>
    </row>
    <row r="669" spans="1:32">
      <c r="A669" s="32" t="str">
        <f>LEFT(ID)</f>
        <v>G</v>
      </c>
      <c r="B669" s="33">
        <f t="shared" si="73"/>
        <v>2</v>
      </c>
      <c r="C669" s="33">
        <f t="shared" si="74"/>
        <v>35</v>
      </c>
      <c r="D669" s="9" t="s">
        <v>675</v>
      </c>
      <c r="E669" s="9" t="s">
        <v>663</v>
      </c>
      <c r="F669" s="9" t="s">
        <v>664</v>
      </c>
      <c r="G669" s="9" t="s">
        <v>665</v>
      </c>
      <c r="H669" s="9" t="s">
        <v>666</v>
      </c>
      <c r="J669" s="34">
        <v>8.1300000000000008</v>
      </c>
      <c r="K669" s="35">
        <v>12.1</v>
      </c>
      <c r="L669" s="35">
        <v>3.03</v>
      </c>
      <c r="M669" s="35">
        <v>3</v>
      </c>
      <c r="O669" s="9" t="s">
        <v>283</v>
      </c>
      <c r="P669" s="9" t="s">
        <v>89</v>
      </c>
      <c r="Q669" s="34">
        <v>1.92</v>
      </c>
      <c r="R669" s="34">
        <v>0</v>
      </c>
      <c r="S669" s="36">
        <f t="shared" si="75"/>
        <v>34.379999999999995</v>
      </c>
      <c r="T669" s="37">
        <f t="shared" si="76"/>
        <v>24.39</v>
      </c>
      <c r="U669" s="38">
        <f t="shared" si="77"/>
        <v>0.97560000000000002</v>
      </c>
      <c r="V669" s="9" t="str" cm="1">
        <f t="array" ref="V669">_xlfn.XLOOKUP(HsgLista[[#This Row],[Helyiség kategória kód]], _KatKódok, Hasznos_e)</f>
        <v>Egyéb</v>
      </c>
      <c r="W669" s="55" t="str">
        <f t="shared" si="78"/>
        <v>Nem kell</v>
      </c>
      <c r="X669" s="103">
        <f t="shared" si="79"/>
        <v>2.9999999999999805E-2</v>
      </c>
      <c r="Y669" s="9" t="str" cm="1">
        <f t="array" ref="Y669">_xlfn.XLOOKUP(_xlfn.SINGLE(Burkolattípus), lábazat!$A$3:$A$17, _xlfn.XLOOKUP(_xlfn.SINGLE(Falburkolattípus), lábazat!$C$1:$U$1, lábazat!$C$3:$U$17))</f>
        <v>P_TECH</v>
      </c>
      <c r="Z669" s="9"/>
      <c r="AA669" s="20"/>
      <c r="AB669" s="39"/>
      <c r="AE669" s="9"/>
      <c r="AF669" s="9"/>
    </row>
    <row r="670" spans="1:32">
      <c r="A670" s="32" t="str">
        <f>LEFT(ID)</f>
        <v>G</v>
      </c>
      <c r="B670" s="33">
        <f t="shared" si="73"/>
        <v>3</v>
      </c>
      <c r="C670" s="33">
        <f t="shared" si="74"/>
        <v>66</v>
      </c>
      <c r="D670" s="9" t="s">
        <v>676</v>
      </c>
      <c r="E670" s="9" t="s">
        <v>663</v>
      </c>
      <c r="F670" s="9" t="s">
        <v>664</v>
      </c>
      <c r="G670" s="9" t="s">
        <v>665</v>
      </c>
      <c r="H670" s="9" t="s">
        <v>666</v>
      </c>
      <c r="J670" s="34">
        <v>6.71</v>
      </c>
      <c r="K670" s="35">
        <v>11.7</v>
      </c>
      <c r="L670" s="35">
        <v>3.03</v>
      </c>
      <c r="M670" s="35">
        <v>3</v>
      </c>
      <c r="O670" s="9" t="s">
        <v>283</v>
      </c>
      <c r="P670" s="9" t="s">
        <v>89</v>
      </c>
      <c r="Q670" s="34">
        <v>1.92</v>
      </c>
      <c r="R670" s="34">
        <v>0</v>
      </c>
      <c r="S670" s="36">
        <f t="shared" si="75"/>
        <v>33.179999999999993</v>
      </c>
      <c r="T670" s="37">
        <f t="shared" si="76"/>
        <v>20.13</v>
      </c>
      <c r="U670" s="38">
        <f t="shared" si="77"/>
        <v>0.80519999999999992</v>
      </c>
      <c r="V670" s="9" t="str" cm="1">
        <f t="array" ref="V670">_xlfn.XLOOKUP(HsgLista[[#This Row],[Helyiség kategória kód]], _KatKódok, Hasznos_e)</f>
        <v>Egyéb</v>
      </c>
      <c r="W670" s="55" t="str">
        <f t="shared" si="78"/>
        <v>Nem kell</v>
      </c>
      <c r="X670" s="103">
        <f t="shared" si="79"/>
        <v>2.9999999999999805E-2</v>
      </c>
      <c r="Y670" s="9" t="str" cm="1">
        <f t="array" ref="Y670">_xlfn.XLOOKUP(_xlfn.SINGLE(Burkolattípus), lábazat!$A$3:$A$17, _xlfn.XLOOKUP(_xlfn.SINGLE(Falburkolattípus), lábazat!$C$1:$U$1, lábazat!$C$3:$U$17))</f>
        <v>P_TECH</v>
      </c>
      <c r="Z670" s="9"/>
      <c r="AA670" s="20"/>
      <c r="AB670" s="39"/>
      <c r="AE670" s="9"/>
      <c r="AF670" s="9"/>
    </row>
    <row r="671" spans="1:32">
      <c r="A671" s="32" t="str">
        <f>LEFT(ID)</f>
        <v>G</v>
      </c>
      <c r="B671" s="33">
        <f t="shared" si="73"/>
        <v>3</v>
      </c>
      <c r="C671" s="33">
        <f t="shared" si="74"/>
        <v>67</v>
      </c>
      <c r="D671" s="9" t="s">
        <v>677</v>
      </c>
      <c r="E671" s="9" t="s">
        <v>663</v>
      </c>
      <c r="F671" s="9" t="s">
        <v>664</v>
      </c>
      <c r="G671" s="9" t="s">
        <v>665</v>
      </c>
      <c r="H671" s="9" t="s">
        <v>666</v>
      </c>
      <c r="J671" s="34">
        <v>6.03</v>
      </c>
      <c r="K671" s="35">
        <v>10.9</v>
      </c>
      <c r="L671" s="35">
        <v>3.03</v>
      </c>
      <c r="M671" s="35">
        <v>3</v>
      </c>
      <c r="O671" s="9" t="s">
        <v>283</v>
      </c>
      <c r="P671" s="9" t="s">
        <v>89</v>
      </c>
      <c r="Q671" s="34">
        <v>1.92</v>
      </c>
      <c r="R671" s="34">
        <v>0</v>
      </c>
      <c r="S671" s="36">
        <f t="shared" si="75"/>
        <v>30.78</v>
      </c>
      <c r="T671" s="37">
        <f t="shared" si="76"/>
        <v>18.09</v>
      </c>
      <c r="U671" s="38">
        <f t="shared" si="77"/>
        <v>0.72360000000000002</v>
      </c>
      <c r="V671" s="9" t="str" cm="1">
        <f t="array" ref="V671">_xlfn.XLOOKUP(HsgLista[[#This Row],[Helyiség kategória kód]], _KatKódok, Hasznos_e)</f>
        <v>Egyéb</v>
      </c>
      <c r="W671" s="55" t="str">
        <f t="shared" si="78"/>
        <v>Nem kell</v>
      </c>
      <c r="X671" s="103">
        <f t="shared" si="79"/>
        <v>2.9999999999999805E-2</v>
      </c>
      <c r="Y671" s="9" t="str" cm="1">
        <f t="array" ref="Y671">_xlfn.XLOOKUP(_xlfn.SINGLE(Burkolattípus), lábazat!$A$3:$A$17, _xlfn.XLOOKUP(_xlfn.SINGLE(Falburkolattípus), lábazat!$C$1:$U$1, lábazat!$C$3:$U$17))</f>
        <v>P_TECH</v>
      </c>
      <c r="Z671" s="9"/>
      <c r="AA671" s="20"/>
      <c r="AB671" s="39"/>
      <c r="AE671" s="9"/>
      <c r="AF671" s="9"/>
    </row>
    <row r="672" spans="1:32">
      <c r="A672" s="32" t="str">
        <f>LEFT(ID)</f>
        <v>G</v>
      </c>
      <c r="B672" s="33">
        <f t="shared" si="73"/>
        <v>3</v>
      </c>
      <c r="C672" s="33">
        <f t="shared" si="74"/>
        <v>68</v>
      </c>
      <c r="D672" s="9" t="s">
        <v>678</v>
      </c>
      <c r="E672" s="9" t="s">
        <v>663</v>
      </c>
      <c r="F672" s="9" t="s">
        <v>664</v>
      </c>
      <c r="G672" s="9" t="s">
        <v>665</v>
      </c>
      <c r="H672" s="9" t="s">
        <v>666</v>
      </c>
      <c r="J672" s="34">
        <v>8.93</v>
      </c>
      <c r="K672" s="35">
        <v>12.1</v>
      </c>
      <c r="L672" s="35">
        <v>3.03</v>
      </c>
      <c r="M672" s="35">
        <v>3</v>
      </c>
      <c r="O672" s="9" t="s">
        <v>283</v>
      </c>
      <c r="P672" s="9" t="s">
        <v>89</v>
      </c>
      <c r="Q672" s="34">
        <v>1.92</v>
      </c>
      <c r="R672" s="34">
        <v>0</v>
      </c>
      <c r="S672" s="36">
        <f t="shared" si="75"/>
        <v>34.379999999999995</v>
      </c>
      <c r="T672" s="37">
        <f t="shared" si="76"/>
        <v>26.79</v>
      </c>
      <c r="U672" s="38">
        <f t="shared" si="77"/>
        <v>1.0715999999999999</v>
      </c>
      <c r="V672" s="9" t="str" cm="1">
        <f t="array" ref="V672">_xlfn.XLOOKUP(HsgLista[[#This Row],[Helyiség kategória kód]], _KatKódok, Hasznos_e)</f>
        <v>Egyéb</v>
      </c>
      <c r="W672" s="55" t="str">
        <f t="shared" si="78"/>
        <v>Nem kell</v>
      </c>
      <c r="X672" s="103">
        <f t="shared" si="79"/>
        <v>2.9999999999999805E-2</v>
      </c>
      <c r="Y672" s="9" t="str" cm="1">
        <f t="array" ref="Y672">_xlfn.XLOOKUP(_xlfn.SINGLE(Burkolattípus), lábazat!$A$3:$A$17, _xlfn.XLOOKUP(_xlfn.SINGLE(Falburkolattípus), lábazat!$C$1:$U$1, lábazat!$C$3:$U$17))</f>
        <v>P_TECH</v>
      </c>
      <c r="Z672" s="9"/>
      <c r="AA672" s="20"/>
      <c r="AB672" s="39"/>
      <c r="AE672" s="9"/>
      <c r="AF672" s="9"/>
    </row>
    <row r="673" spans="1:32">
      <c r="A673" s="32" t="str">
        <f>LEFT(ID)</f>
        <v>G</v>
      </c>
      <c r="B673" s="33">
        <f t="shared" si="73"/>
        <v>4</v>
      </c>
      <c r="C673" s="33">
        <f t="shared" si="74"/>
        <v>69</v>
      </c>
      <c r="D673" s="9" t="s">
        <v>679</v>
      </c>
      <c r="E673" s="9" t="s">
        <v>663</v>
      </c>
      <c r="F673" s="9" t="s">
        <v>664</v>
      </c>
      <c r="G673" s="9" t="s">
        <v>665</v>
      </c>
      <c r="H673" s="9" t="s">
        <v>666</v>
      </c>
      <c r="J673" s="34">
        <v>6.71</v>
      </c>
      <c r="K673" s="35">
        <v>11.7</v>
      </c>
      <c r="L673" s="35">
        <v>3.01</v>
      </c>
      <c r="M673" s="35">
        <v>3</v>
      </c>
      <c r="O673" s="9" t="s">
        <v>283</v>
      </c>
      <c r="P673" s="9" t="s">
        <v>89</v>
      </c>
      <c r="Q673" s="34">
        <v>1.92</v>
      </c>
      <c r="R673" s="34">
        <v>0</v>
      </c>
      <c r="S673" s="36">
        <f t="shared" si="75"/>
        <v>33.179999999999993</v>
      </c>
      <c r="T673" s="37">
        <f t="shared" si="76"/>
        <v>20.13</v>
      </c>
      <c r="U673" s="38">
        <f t="shared" si="77"/>
        <v>0.80519999999999992</v>
      </c>
      <c r="V673" s="9" t="str" cm="1">
        <f t="array" ref="V673">_xlfn.XLOOKUP(HsgLista[[#This Row],[Helyiség kategória kód]], _KatKódok, Hasznos_e)</f>
        <v>Egyéb</v>
      </c>
      <c r="W673" s="55" t="str">
        <f t="shared" si="78"/>
        <v>Nem kell</v>
      </c>
      <c r="X673" s="103">
        <f t="shared" si="79"/>
        <v>9.9999999999997868E-3</v>
      </c>
      <c r="Y673" s="9" t="str" cm="1">
        <f t="array" ref="Y673">_xlfn.XLOOKUP(_xlfn.SINGLE(Burkolattípus), lábazat!$A$3:$A$17, _xlfn.XLOOKUP(_xlfn.SINGLE(Falburkolattípus), lábazat!$C$1:$U$1, lábazat!$C$3:$U$17))</f>
        <v>P_TECH</v>
      </c>
      <c r="Z673" s="9"/>
      <c r="AA673" s="20"/>
      <c r="AB673" s="39"/>
      <c r="AE673" s="9"/>
      <c r="AF673" s="9"/>
    </row>
    <row r="674" spans="1:32">
      <c r="A674" s="32" t="str">
        <f>LEFT(ID)</f>
        <v>G</v>
      </c>
      <c r="B674" s="33">
        <f t="shared" si="73"/>
        <v>4</v>
      </c>
      <c r="C674" s="33">
        <f t="shared" si="74"/>
        <v>70</v>
      </c>
      <c r="D674" s="9" t="s">
        <v>680</v>
      </c>
      <c r="E674" s="9" t="s">
        <v>663</v>
      </c>
      <c r="F674" s="9" t="s">
        <v>664</v>
      </c>
      <c r="G674" s="9" t="s">
        <v>665</v>
      </c>
      <c r="H674" s="9" t="s">
        <v>666</v>
      </c>
      <c r="J674" s="34">
        <v>6.02</v>
      </c>
      <c r="K674" s="35">
        <v>12.9</v>
      </c>
      <c r="L674" s="35">
        <v>3.03</v>
      </c>
      <c r="M674" s="35">
        <v>3</v>
      </c>
      <c r="O674" s="9" t="s">
        <v>283</v>
      </c>
      <c r="P674" s="9" t="s">
        <v>667</v>
      </c>
      <c r="Q674" s="34">
        <v>1.92</v>
      </c>
      <c r="R674" s="34">
        <v>0</v>
      </c>
      <c r="S674" s="36">
        <f t="shared" si="75"/>
        <v>36.78</v>
      </c>
      <c r="T674" s="37">
        <f t="shared" si="76"/>
        <v>18.059999999999999</v>
      </c>
      <c r="U674" s="38">
        <f t="shared" si="77"/>
        <v>0.72239999999999993</v>
      </c>
      <c r="V674" s="9" t="str" cm="1">
        <f t="array" ref="V674">_xlfn.XLOOKUP(HsgLista[[#This Row],[Helyiség kategória kód]], _KatKódok, Hasznos_e)</f>
        <v>Egyéb</v>
      </c>
      <c r="W674" s="55" t="str">
        <f t="shared" si="78"/>
        <v>Nem kell</v>
      </c>
      <c r="X674" s="103">
        <f t="shared" si="79"/>
        <v>2.9999999999999805E-2</v>
      </c>
      <c r="Y674" s="9" t="str" cm="1">
        <f t="array" ref="Y674">_xlfn.XLOOKUP(_xlfn.SINGLE(Burkolattípus), lábazat!$A$3:$A$17, _xlfn.XLOOKUP(_xlfn.SINGLE(Falburkolattípus), lábazat!$C$1:$U$1, lábazat!$C$3:$U$17))</f>
        <v>P_TECH</v>
      </c>
      <c r="Z674" s="9"/>
      <c r="AA674" s="20"/>
      <c r="AB674" s="39"/>
      <c r="AE674" s="9"/>
      <c r="AF674" s="9"/>
    </row>
    <row r="675" spans="1:32">
      <c r="A675" s="32" t="str">
        <f>LEFT(ID)</f>
        <v>G</v>
      </c>
      <c r="B675" s="33">
        <f t="shared" si="73"/>
        <v>4</v>
      </c>
      <c r="C675" s="33">
        <f t="shared" si="74"/>
        <v>71</v>
      </c>
      <c r="D675" s="9" t="s">
        <v>681</v>
      </c>
      <c r="E675" s="9" t="s">
        <v>663</v>
      </c>
      <c r="F675" s="9" t="s">
        <v>664</v>
      </c>
      <c r="G675" s="9" t="s">
        <v>665</v>
      </c>
      <c r="H675" s="9" t="s">
        <v>666</v>
      </c>
      <c r="J675" s="34">
        <v>8.1300000000000008</v>
      </c>
      <c r="K675" s="35">
        <v>14.1</v>
      </c>
      <c r="L675" s="35">
        <v>3.03</v>
      </c>
      <c r="M675" s="35">
        <v>3</v>
      </c>
      <c r="O675" s="9" t="s">
        <v>283</v>
      </c>
      <c r="P675" s="9" t="s">
        <v>89</v>
      </c>
      <c r="Q675" s="34">
        <v>1.92</v>
      </c>
      <c r="R675" s="34">
        <v>0</v>
      </c>
      <c r="S675" s="36">
        <f t="shared" si="75"/>
        <v>40.379999999999995</v>
      </c>
      <c r="T675" s="37">
        <f t="shared" si="76"/>
        <v>24.39</v>
      </c>
      <c r="U675" s="38">
        <f t="shared" si="77"/>
        <v>0.97560000000000002</v>
      </c>
      <c r="V675" s="9" t="str" cm="1">
        <f t="array" ref="V675">_xlfn.XLOOKUP(HsgLista[[#This Row],[Helyiség kategória kód]], _KatKódok, Hasznos_e)</f>
        <v>Egyéb</v>
      </c>
      <c r="W675" s="55" t="str">
        <f t="shared" si="78"/>
        <v>Nem kell</v>
      </c>
      <c r="X675" s="103">
        <f t="shared" si="79"/>
        <v>2.9999999999999805E-2</v>
      </c>
      <c r="Y675" s="9" t="str" cm="1">
        <f t="array" ref="Y675">_xlfn.XLOOKUP(_xlfn.SINGLE(Burkolattípus), lábazat!$A$3:$A$17, _xlfn.XLOOKUP(_xlfn.SINGLE(Falburkolattípus), lábazat!$C$1:$U$1, lábazat!$C$3:$U$17))</f>
        <v>P_TECH</v>
      </c>
      <c r="Z675" s="9"/>
      <c r="AA675" s="20"/>
      <c r="AB675" s="39"/>
      <c r="AE675" s="9"/>
      <c r="AF675" s="9"/>
    </row>
    <row r="676" spans="1:32">
      <c r="A676" s="32" t="str">
        <f>LEFT(ID)</f>
        <v>G</v>
      </c>
      <c r="B676" s="33">
        <f t="shared" si="73"/>
        <v>5</v>
      </c>
      <c r="C676" s="33">
        <f t="shared" si="74"/>
        <v>11</v>
      </c>
      <c r="D676" s="9" t="s">
        <v>682</v>
      </c>
      <c r="E676" s="9" t="s">
        <v>663</v>
      </c>
      <c r="F676" s="9" t="s">
        <v>664</v>
      </c>
      <c r="G676" s="9" t="s">
        <v>665</v>
      </c>
      <c r="H676" s="9" t="s">
        <v>666</v>
      </c>
      <c r="J676" s="34">
        <v>6.71</v>
      </c>
      <c r="K676" s="35">
        <v>11.7</v>
      </c>
      <c r="L676" s="35">
        <v>3.03</v>
      </c>
      <c r="M676" s="35">
        <v>3</v>
      </c>
      <c r="O676" s="9" t="s">
        <v>283</v>
      </c>
      <c r="P676" s="9" t="s">
        <v>89</v>
      </c>
      <c r="Q676" s="34">
        <v>1.92</v>
      </c>
      <c r="R676" s="34">
        <v>0</v>
      </c>
      <c r="S676" s="36">
        <f t="shared" si="75"/>
        <v>33.179999999999993</v>
      </c>
      <c r="T676" s="37">
        <f t="shared" si="76"/>
        <v>20.13</v>
      </c>
      <c r="U676" s="38">
        <f t="shared" si="77"/>
        <v>0.80519999999999992</v>
      </c>
      <c r="V676" s="9" t="str" cm="1">
        <f t="array" ref="V676">_xlfn.XLOOKUP(HsgLista[[#This Row],[Helyiség kategória kód]], _KatKódok, Hasznos_e)</f>
        <v>Egyéb</v>
      </c>
      <c r="W676" s="55" t="str">
        <f t="shared" si="78"/>
        <v>Nem kell</v>
      </c>
      <c r="X676" s="103">
        <f t="shared" si="79"/>
        <v>2.9999999999999805E-2</v>
      </c>
      <c r="Y676" s="9" t="str" cm="1">
        <f t="array" ref="Y676">_xlfn.XLOOKUP(_xlfn.SINGLE(Burkolattípus), lábazat!$A$3:$A$17, _xlfn.XLOOKUP(_xlfn.SINGLE(Falburkolattípus), lábazat!$C$1:$U$1, lábazat!$C$3:$U$17))</f>
        <v>P_TECH</v>
      </c>
      <c r="Z676" s="9"/>
      <c r="AA676" s="20"/>
      <c r="AB676" s="39"/>
      <c r="AE676" s="9"/>
      <c r="AF676" s="9"/>
    </row>
    <row r="677" spans="1:32">
      <c r="A677" s="32" t="str">
        <f>LEFT(ID)</f>
        <v>G</v>
      </c>
      <c r="B677" s="33">
        <f t="shared" si="73"/>
        <v>5</v>
      </c>
      <c r="C677" s="33">
        <f t="shared" si="74"/>
        <v>12</v>
      </c>
      <c r="D677" s="9" t="s">
        <v>683</v>
      </c>
      <c r="E677" s="9" t="s">
        <v>663</v>
      </c>
      <c r="F677" s="9" t="s">
        <v>664</v>
      </c>
      <c r="G677" s="9" t="s">
        <v>665</v>
      </c>
      <c r="H677" s="9" t="s">
        <v>666</v>
      </c>
      <c r="J677" s="34">
        <v>6.02</v>
      </c>
      <c r="K677" s="35">
        <v>10.9</v>
      </c>
      <c r="L677" s="35">
        <v>3.03</v>
      </c>
      <c r="M677" s="35">
        <v>3</v>
      </c>
      <c r="O677" s="9" t="s">
        <v>283</v>
      </c>
      <c r="P677" s="9" t="s">
        <v>89</v>
      </c>
      <c r="Q677" s="34">
        <v>1.92</v>
      </c>
      <c r="R677" s="34">
        <v>0</v>
      </c>
      <c r="S677" s="36">
        <f t="shared" si="75"/>
        <v>30.78</v>
      </c>
      <c r="T677" s="37">
        <f t="shared" si="76"/>
        <v>18.059999999999999</v>
      </c>
      <c r="U677" s="38">
        <f t="shared" si="77"/>
        <v>0.72239999999999993</v>
      </c>
      <c r="V677" s="9" t="str" cm="1">
        <f t="array" ref="V677">_xlfn.XLOOKUP(HsgLista[[#This Row],[Helyiség kategória kód]], _KatKódok, Hasznos_e)</f>
        <v>Egyéb</v>
      </c>
      <c r="W677" s="55" t="str">
        <f t="shared" si="78"/>
        <v>Nem kell</v>
      </c>
      <c r="X677" s="103">
        <f t="shared" si="79"/>
        <v>2.9999999999999805E-2</v>
      </c>
      <c r="Y677" s="9" t="str" cm="1">
        <f t="array" ref="Y677">_xlfn.XLOOKUP(_xlfn.SINGLE(Burkolattípus), lábazat!$A$3:$A$17, _xlfn.XLOOKUP(_xlfn.SINGLE(Falburkolattípus), lábazat!$C$1:$U$1, lábazat!$C$3:$U$17))</f>
        <v>P_TECH</v>
      </c>
      <c r="Z677" s="9"/>
      <c r="AA677" s="20"/>
      <c r="AB677" s="39"/>
      <c r="AE677" s="9"/>
      <c r="AF677" s="9"/>
    </row>
    <row r="678" spans="1:32">
      <c r="A678" s="32" t="str">
        <f>LEFT(ID)</f>
        <v>G</v>
      </c>
      <c r="B678" s="33">
        <f t="shared" si="73"/>
        <v>5</v>
      </c>
      <c r="C678" s="33">
        <f t="shared" si="74"/>
        <v>12</v>
      </c>
      <c r="D678" s="9" t="s">
        <v>683</v>
      </c>
      <c r="E678" s="9" t="s">
        <v>663</v>
      </c>
      <c r="F678" s="9" t="s">
        <v>664</v>
      </c>
      <c r="G678" s="9" t="s">
        <v>665</v>
      </c>
      <c r="H678" s="9" t="s">
        <v>666</v>
      </c>
      <c r="J678" s="34">
        <v>8.1300000000000008</v>
      </c>
      <c r="K678" s="35">
        <v>12.1</v>
      </c>
      <c r="L678" s="35">
        <v>3.03</v>
      </c>
      <c r="M678" s="35">
        <v>3</v>
      </c>
      <c r="O678" s="9" t="s">
        <v>283</v>
      </c>
      <c r="P678" s="9" t="s">
        <v>667</v>
      </c>
      <c r="Q678" s="34">
        <v>1.92</v>
      </c>
      <c r="R678" s="34">
        <v>0</v>
      </c>
      <c r="S678" s="36">
        <f t="shared" si="75"/>
        <v>34.379999999999995</v>
      </c>
      <c r="T678" s="37">
        <f t="shared" si="76"/>
        <v>24.39</v>
      </c>
      <c r="U678" s="38">
        <f t="shared" si="77"/>
        <v>0.97560000000000002</v>
      </c>
      <c r="V678" s="9" t="str" cm="1">
        <f t="array" ref="V678">_xlfn.XLOOKUP(HsgLista[[#This Row],[Helyiség kategória kód]], _KatKódok, Hasznos_e)</f>
        <v>Egyéb</v>
      </c>
      <c r="W678" s="55" t="str">
        <f t="shared" si="78"/>
        <v>Nem kell</v>
      </c>
      <c r="X678" s="103">
        <f t="shared" si="79"/>
        <v>2.9999999999999805E-2</v>
      </c>
      <c r="Y678" s="9" t="str" cm="1">
        <f t="array" ref="Y678">_xlfn.XLOOKUP(_xlfn.SINGLE(Burkolattípus), lábazat!$A$3:$A$17, _xlfn.XLOOKUP(_xlfn.SINGLE(Falburkolattípus), lábazat!$C$1:$U$1, lábazat!$C$3:$U$17))</f>
        <v>P_TECH</v>
      </c>
      <c r="Z678" s="9"/>
      <c r="AA678" s="20"/>
      <c r="AB678" s="39"/>
      <c r="AE678" s="9"/>
      <c r="AF678" s="9"/>
    </row>
    <row r="679" spans="1:32">
      <c r="A679" s="32" t="str">
        <f>LEFT(ID)</f>
        <v>G</v>
      </c>
      <c r="B679" s="33">
        <f t="shared" si="73"/>
        <v>6</v>
      </c>
      <c r="C679" s="33">
        <f t="shared" si="74"/>
        <v>11</v>
      </c>
      <c r="D679" s="9" t="s">
        <v>684</v>
      </c>
      <c r="E679" s="9" t="s">
        <v>663</v>
      </c>
      <c r="F679" s="9" t="s">
        <v>664</v>
      </c>
      <c r="G679" s="9" t="s">
        <v>665</v>
      </c>
      <c r="H679" s="9" t="s">
        <v>666</v>
      </c>
      <c r="J679" s="34">
        <v>6.71</v>
      </c>
      <c r="K679" s="35">
        <v>11.7</v>
      </c>
      <c r="L679" s="35">
        <v>2.99</v>
      </c>
      <c r="M679" s="35">
        <v>3</v>
      </c>
      <c r="O679" s="9" t="s">
        <v>283</v>
      </c>
      <c r="P679" s="9" t="s">
        <v>89</v>
      </c>
      <c r="Q679" s="34">
        <v>1.92</v>
      </c>
      <c r="R679" s="34">
        <v>0</v>
      </c>
      <c r="S679" s="36">
        <f t="shared" si="75"/>
        <v>33.179999999999993</v>
      </c>
      <c r="T679" s="37">
        <f t="shared" si="76"/>
        <v>20.13</v>
      </c>
      <c r="U679" s="38">
        <f t="shared" si="77"/>
        <v>0.80519999999999992</v>
      </c>
      <c r="V679" s="9" t="str" cm="1">
        <f t="array" ref="V679">_xlfn.XLOOKUP(HsgLista[[#This Row],[Helyiség kategória kód]], _KatKódok, Hasznos_e)</f>
        <v>Egyéb</v>
      </c>
      <c r="W679" s="55" t="str">
        <f t="shared" si="78"/>
        <v>Nem kell</v>
      </c>
      <c r="X679" s="103">
        <f t="shared" si="79"/>
        <v>0</v>
      </c>
      <c r="Y679" s="9" t="str" cm="1">
        <f t="array" ref="Y679">_xlfn.XLOOKUP(_xlfn.SINGLE(Burkolattípus), lábazat!$A$3:$A$17, _xlfn.XLOOKUP(_xlfn.SINGLE(Falburkolattípus), lábazat!$C$1:$U$1, lábazat!$C$3:$U$17))</f>
        <v>P_TECH</v>
      </c>
      <c r="Z679" s="9"/>
      <c r="AA679" s="20"/>
      <c r="AB679" s="39"/>
      <c r="AE679" s="9"/>
      <c r="AF679" s="9"/>
    </row>
    <row r="680" spans="1:32">
      <c r="A680" s="32" t="str">
        <f>LEFT(ID)</f>
        <v>G</v>
      </c>
      <c r="B680" s="33">
        <f t="shared" si="73"/>
        <v>6</v>
      </c>
      <c r="C680" s="33">
        <f t="shared" si="74"/>
        <v>11</v>
      </c>
      <c r="D680" s="9" t="s">
        <v>684</v>
      </c>
      <c r="E680" s="9" t="s">
        <v>663</v>
      </c>
      <c r="F680" s="9" t="s">
        <v>664</v>
      </c>
      <c r="G680" s="9" t="s">
        <v>665</v>
      </c>
      <c r="H680" s="9" t="s">
        <v>666</v>
      </c>
      <c r="J680" s="34">
        <v>6.02</v>
      </c>
      <c r="K680" s="35">
        <v>10.9</v>
      </c>
      <c r="L680" s="35">
        <v>2.99</v>
      </c>
      <c r="M680" s="35">
        <v>3</v>
      </c>
      <c r="O680" s="9" t="s">
        <v>283</v>
      </c>
      <c r="P680" s="9" t="s">
        <v>89</v>
      </c>
      <c r="Q680" s="34">
        <v>1.92</v>
      </c>
      <c r="R680" s="34">
        <v>0</v>
      </c>
      <c r="S680" s="36">
        <f t="shared" si="75"/>
        <v>30.78</v>
      </c>
      <c r="T680" s="37">
        <f t="shared" si="76"/>
        <v>18.059999999999999</v>
      </c>
      <c r="U680" s="38">
        <f t="shared" si="77"/>
        <v>0.72239999999999993</v>
      </c>
      <c r="V680" s="9" t="str" cm="1">
        <f t="array" ref="V680">_xlfn.XLOOKUP(HsgLista[[#This Row],[Helyiség kategória kód]], _KatKódok, Hasznos_e)</f>
        <v>Egyéb</v>
      </c>
      <c r="W680" s="55" t="str">
        <f t="shared" si="78"/>
        <v>Nem kell</v>
      </c>
      <c r="X680" s="103">
        <f t="shared" si="79"/>
        <v>0</v>
      </c>
      <c r="Y680" s="9" t="str" cm="1">
        <f t="array" ref="Y680">_xlfn.XLOOKUP(_xlfn.SINGLE(Burkolattípus), lábazat!$A$3:$A$17, _xlfn.XLOOKUP(_xlfn.SINGLE(Falburkolattípus), lábazat!$C$1:$U$1, lábazat!$C$3:$U$17))</f>
        <v>P_TECH</v>
      </c>
      <c r="Z680" s="9"/>
      <c r="AA680" s="20"/>
      <c r="AB680" s="39"/>
      <c r="AE680" s="9"/>
      <c r="AF680" s="9"/>
    </row>
    <row r="681" spans="1:32">
      <c r="A681" s="32" t="str">
        <f>LEFT(ID)</f>
        <v>G</v>
      </c>
      <c r="B681" s="33">
        <f t="shared" si="73"/>
        <v>6</v>
      </c>
      <c r="C681" s="33">
        <f t="shared" si="74"/>
        <v>11</v>
      </c>
      <c r="D681" s="9" t="s">
        <v>684</v>
      </c>
      <c r="E681" s="9" t="s">
        <v>663</v>
      </c>
      <c r="F681" s="9" t="s">
        <v>664</v>
      </c>
      <c r="G681" s="9" t="s">
        <v>665</v>
      </c>
      <c r="H681" s="9" t="s">
        <v>666</v>
      </c>
      <c r="J681" s="34">
        <v>8.1300000000000008</v>
      </c>
      <c r="K681" s="35">
        <v>12.1</v>
      </c>
      <c r="L681" s="35">
        <v>2.99</v>
      </c>
      <c r="M681" s="35">
        <v>3</v>
      </c>
      <c r="O681" s="9" t="s">
        <v>283</v>
      </c>
      <c r="P681" s="9" t="s">
        <v>89</v>
      </c>
      <c r="Q681" s="34">
        <v>1.92</v>
      </c>
      <c r="R681" s="34">
        <v>0</v>
      </c>
      <c r="S681" s="36">
        <f t="shared" si="75"/>
        <v>34.379999999999995</v>
      </c>
      <c r="T681" s="37">
        <f t="shared" si="76"/>
        <v>24.39</v>
      </c>
      <c r="U681" s="38">
        <f t="shared" si="77"/>
        <v>0.97560000000000002</v>
      </c>
      <c r="V681" s="9" t="str" cm="1">
        <f t="array" ref="V681">_xlfn.XLOOKUP(HsgLista[[#This Row],[Helyiség kategória kód]], _KatKódok, Hasznos_e)</f>
        <v>Egyéb</v>
      </c>
      <c r="W681" s="55" t="str">
        <f t="shared" si="78"/>
        <v>Nem kell</v>
      </c>
      <c r="X681" s="103">
        <f t="shared" si="79"/>
        <v>0</v>
      </c>
      <c r="Y681" s="9" t="str" cm="1">
        <f t="array" ref="Y681">_xlfn.XLOOKUP(_xlfn.SINGLE(Burkolattípus), lábazat!$A$3:$A$17, _xlfn.XLOOKUP(_xlfn.SINGLE(Falburkolattípus), lábazat!$C$1:$U$1, lábazat!$C$3:$U$17))</f>
        <v>P_TECH</v>
      </c>
      <c r="Z681" s="9"/>
      <c r="AA681" s="20"/>
      <c r="AB681" s="39"/>
      <c r="AE681" s="9"/>
      <c r="AF681" s="9"/>
    </row>
    <row r="682" spans="1:32">
      <c r="A682" s="32" t="str">
        <f>LEFT(ID)</f>
        <v>G</v>
      </c>
      <c r="B682" s="33">
        <f t="shared" si="73"/>
        <v>7</v>
      </c>
      <c r="C682" s="33">
        <f t="shared" si="74"/>
        <v>31</v>
      </c>
      <c r="D682" s="9" t="s">
        <v>685</v>
      </c>
      <c r="E682" s="9" t="s">
        <v>663</v>
      </c>
      <c r="F682" s="9" t="s">
        <v>664</v>
      </c>
      <c r="G682" s="9" t="s">
        <v>665</v>
      </c>
      <c r="H682" s="9" t="s">
        <v>666</v>
      </c>
      <c r="J682" s="34">
        <v>6.71</v>
      </c>
      <c r="K682" s="35">
        <v>11.7</v>
      </c>
      <c r="L682" s="35">
        <v>4.45</v>
      </c>
      <c r="M682" s="35">
        <v>4</v>
      </c>
      <c r="O682" s="9" t="s">
        <v>283</v>
      </c>
      <c r="P682" s="9" t="s">
        <v>89</v>
      </c>
      <c r="Q682" s="34">
        <v>1.92</v>
      </c>
      <c r="R682" s="34">
        <v>0</v>
      </c>
      <c r="S682" s="36">
        <f t="shared" si="75"/>
        <v>44.879999999999995</v>
      </c>
      <c r="T682" s="37">
        <f t="shared" si="76"/>
        <v>26.84</v>
      </c>
      <c r="U682" s="38">
        <f t="shared" si="77"/>
        <v>0.80519999999999992</v>
      </c>
      <c r="V682" s="9" t="str" cm="1">
        <f t="array" ref="V682">_xlfn.XLOOKUP(HsgLista[[#This Row],[Helyiség kategória kód]], _KatKódok, Hasznos_e)</f>
        <v>Egyéb</v>
      </c>
      <c r="W682" s="55" t="str">
        <f t="shared" si="78"/>
        <v>50-es rúd</v>
      </c>
      <c r="X682" s="103">
        <f t="shared" si="79"/>
        <v>0.45000000000000018</v>
      </c>
      <c r="Y682" s="9" t="str" cm="1">
        <f t="array" ref="Y682">_xlfn.XLOOKUP(_xlfn.SINGLE(Burkolattípus), lábazat!$A$3:$A$17, _xlfn.XLOOKUP(_xlfn.SINGLE(Falburkolattípus), lábazat!$C$1:$U$1, lábazat!$C$3:$U$17))</f>
        <v>P_TECH</v>
      </c>
      <c r="Z682" s="9"/>
      <c r="AA682" s="20"/>
      <c r="AB682" s="39"/>
      <c r="AE682" s="9"/>
      <c r="AF682" s="9"/>
    </row>
    <row r="683" spans="1:32">
      <c r="A683" s="32" t="str">
        <f>LEFT(ID)</f>
        <v>G</v>
      </c>
      <c r="B683" s="33">
        <f t="shared" si="73"/>
        <v>7</v>
      </c>
      <c r="C683" s="33">
        <f t="shared" si="74"/>
        <v>35</v>
      </c>
      <c r="D683" s="9" t="s">
        <v>686</v>
      </c>
      <c r="E683" s="9" t="s">
        <v>324</v>
      </c>
      <c r="F683" s="9" t="s">
        <v>664</v>
      </c>
      <c r="G683" s="9" t="s">
        <v>665</v>
      </c>
      <c r="H683" s="9" t="s">
        <v>67</v>
      </c>
      <c r="J683" s="34">
        <v>3.84</v>
      </c>
      <c r="K683" s="35">
        <v>7.96</v>
      </c>
      <c r="L683" s="35">
        <v>4.0999999999999996</v>
      </c>
      <c r="M683" s="35">
        <v>2.5</v>
      </c>
      <c r="N683" s="9" t="s">
        <v>50</v>
      </c>
      <c r="O683" s="9" t="s">
        <v>104</v>
      </c>
      <c r="P683" s="9" t="s">
        <v>89</v>
      </c>
      <c r="Q683" s="34">
        <v>4.91</v>
      </c>
      <c r="R683" s="34">
        <v>0</v>
      </c>
      <c r="S683" s="36">
        <f t="shared" si="75"/>
        <v>14.989999999999998</v>
      </c>
      <c r="T683" s="37">
        <f t="shared" si="76"/>
        <v>9.6</v>
      </c>
      <c r="U683" s="38">
        <f t="shared" si="77"/>
        <v>0.46079999999999999</v>
      </c>
      <c r="V683" s="9" t="str" cm="1">
        <f t="array" ref="V683">_xlfn.XLOOKUP(HsgLista[[#This Row],[Helyiség kategória kód]], _KatKódok, Hasznos_e)</f>
        <v>Egyéb</v>
      </c>
      <c r="W683" s="55" t="str">
        <f t="shared" si="78"/>
        <v>200-as rúd</v>
      </c>
      <c r="X683" s="103">
        <f t="shared" si="79"/>
        <v>1.5999999999999996</v>
      </c>
      <c r="Y683" s="9" t="str" cm="1">
        <f t="array" ref="Y683">_xlfn.XLOOKUP(_xlfn.SINGLE(Burkolattípus), lábazat!$A$3:$A$17, _xlfn.XLOOKUP(_xlfn.SINGLE(Falburkolattípus), lábazat!$C$1:$U$1, lábazat!$C$3:$U$17))</f>
        <v>KER1</v>
      </c>
      <c r="Z683" s="9"/>
      <c r="AA683" s="20"/>
      <c r="AB683" s="39"/>
      <c r="AE683" s="9"/>
      <c r="AF683" s="9"/>
    </row>
    <row r="684" spans="1:32">
      <c r="A684" s="32" t="str">
        <f>LEFT(ID)</f>
        <v>G</v>
      </c>
      <c r="B684" s="33">
        <f t="shared" si="73"/>
        <v>7</v>
      </c>
      <c r="C684" s="33">
        <f t="shared" si="74"/>
        <v>36</v>
      </c>
      <c r="D684" s="9" t="s">
        <v>687</v>
      </c>
      <c r="E684" s="9" t="s">
        <v>434</v>
      </c>
      <c r="F684" s="9" t="s">
        <v>664</v>
      </c>
      <c r="G684" s="9" t="s">
        <v>665</v>
      </c>
      <c r="H684" s="9" t="s">
        <v>67</v>
      </c>
      <c r="J684" s="34">
        <v>26.22</v>
      </c>
      <c r="K684" s="35">
        <v>22.1</v>
      </c>
      <c r="L684" s="35">
        <v>4.0999999999999996</v>
      </c>
      <c r="M684" s="35">
        <v>4</v>
      </c>
      <c r="O684" s="9" t="s">
        <v>104</v>
      </c>
      <c r="P684" s="9" t="s">
        <v>89</v>
      </c>
      <c r="Q684" s="34">
        <v>2.46</v>
      </c>
      <c r="R684" s="34">
        <v>0</v>
      </c>
      <c r="S684" s="36">
        <f t="shared" si="75"/>
        <v>85.940000000000012</v>
      </c>
      <c r="T684" s="37">
        <f t="shared" si="76"/>
        <v>104.88</v>
      </c>
      <c r="U684" s="38">
        <f t="shared" si="77"/>
        <v>3.1463999999999999</v>
      </c>
      <c r="V684" s="9" t="str" cm="1">
        <f t="array" ref="V684">_xlfn.XLOOKUP(HsgLista[[#This Row],[Helyiség kategória kód]], _KatKódok, Hasznos_e)</f>
        <v>Egyéb</v>
      </c>
      <c r="W684" s="55" t="str">
        <f t="shared" si="78"/>
        <v>10-es rúd</v>
      </c>
      <c r="X684" s="103">
        <f t="shared" si="79"/>
        <v>9.9999999999999645E-2</v>
      </c>
      <c r="Y684" s="9" t="str" cm="1">
        <f t="array" ref="Y684">_xlfn.XLOOKUP(_xlfn.SINGLE(Burkolattípus), lábazat!$A$3:$A$17, _xlfn.XLOOKUP(_xlfn.SINGLE(Falburkolattípus), lábazat!$C$1:$U$1, lábazat!$C$3:$U$17))</f>
        <v>KER1</v>
      </c>
      <c r="Z684" s="9"/>
      <c r="AA684" s="20"/>
      <c r="AB684" s="39"/>
      <c r="AE684" s="9"/>
      <c r="AF684" s="9"/>
    </row>
    <row r="685" spans="1:32">
      <c r="A685" s="32" t="str">
        <f>LEFT(ID)</f>
        <v>O</v>
      </c>
      <c r="B685" s="33">
        <f t="shared" si="73"/>
        <v>0</v>
      </c>
      <c r="C685" s="33">
        <f t="shared" si="74"/>
        <v>59</v>
      </c>
      <c r="D685" s="9" t="s">
        <v>688</v>
      </c>
      <c r="E685" s="9" t="s">
        <v>324</v>
      </c>
      <c r="F685" s="9" t="s">
        <v>75</v>
      </c>
      <c r="G685" s="9" t="s">
        <v>76</v>
      </c>
      <c r="H685" s="9" t="s">
        <v>67</v>
      </c>
      <c r="J685" s="34">
        <v>2.78</v>
      </c>
      <c r="K685" s="35">
        <v>6.78</v>
      </c>
      <c r="L685" s="35">
        <v>4.03</v>
      </c>
      <c r="M685" s="35">
        <v>2.7</v>
      </c>
      <c r="N685" s="9" t="s">
        <v>50</v>
      </c>
      <c r="O685" s="9" t="s">
        <v>104</v>
      </c>
      <c r="P685" s="9" t="s">
        <v>89</v>
      </c>
      <c r="Q685" s="34">
        <v>4.91</v>
      </c>
      <c r="R685" s="34">
        <v>0</v>
      </c>
      <c r="S685" s="36">
        <f t="shared" si="75"/>
        <v>13.396000000000001</v>
      </c>
      <c r="T685" s="37">
        <f t="shared" si="76"/>
        <v>7.5060000000000002</v>
      </c>
      <c r="U685" s="38">
        <f t="shared" si="77"/>
        <v>0.33360000000000001</v>
      </c>
      <c r="V685" s="9" t="str" cm="1">
        <f t="array" ref="V685">_xlfn.XLOOKUP(HsgLista[[#This Row],[Helyiség kategória kód]], _KatKódok, Hasznos_e)</f>
        <v>Egyéb</v>
      </c>
      <c r="W685" s="55" t="str">
        <f t="shared" si="78"/>
        <v>200-as rúd</v>
      </c>
      <c r="X685" s="103">
        <f t="shared" si="79"/>
        <v>1.33</v>
      </c>
      <c r="Y685" s="9" t="str" cm="1">
        <f t="array" ref="Y685">_xlfn.XLOOKUP(_xlfn.SINGLE(Burkolattípus), lábazat!$A$3:$A$17, _xlfn.XLOOKUP(_xlfn.SINGLE(Falburkolattípus), lábazat!$C$1:$U$1, lábazat!$C$3:$U$17))</f>
        <v>KER1</v>
      </c>
      <c r="Z685" s="9"/>
      <c r="AA685" s="20"/>
      <c r="AB685" s="39"/>
      <c r="AE685" s="9"/>
      <c r="AF685" s="9"/>
    </row>
    <row r="686" spans="1:32">
      <c r="A686" s="32" t="str">
        <f>LEFT(ID)</f>
        <v>O</v>
      </c>
      <c r="B686" s="33">
        <f t="shared" si="73"/>
        <v>0</v>
      </c>
      <c r="C686" s="33">
        <f t="shared" si="74"/>
        <v>60</v>
      </c>
      <c r="D686" s="9" t="s">
        <v>689</v>
      </c>
      <c r="E686" s="9" t="s">
        <v>434</v>
      </c>
      <c r="F686" s="9" t="s">
        <v>75</v>
      </c>
      <c r="G686" s="9" t="s">
        <v>76</v>
      </c>
      <c r="H686" s="9" t="s">
        <v>67</v>
      </c>
      <c r="J686" s="34">
        <v>23.93</v>
      </c>
      <c r="K686" s="35">
        <v>32.36</v>
      </c>
      <c r="L686" s="35">
        <v>4.03</v>
      </c>
      <c r="M686" s="35">
        <v>4.42</v>
      </c>
      <c r="O686" s="9" t="s">
        <v>104</v>
      </c>
      <c r="P686" s="9" t="s">
        <v>89</v>
      </c>
      <c r="Q686" s="34">
        <v>8.6300000000000008</v>
      </c>
      <c r="R686" s="34">
        <v>0</v>
      </c>
      <c r="S686" s="36">
        <f t="shared" si="75"/>
        <v>134.40119999999999</v>
      </c>
      <c r="T686" s="37">
        <f t="shared" si="76"/>
        <v>105.7706</v>
      </c>
      <c r="U686" s="38">
        <f t="shared" si="77"/>
        <v>2.8715999999999995</v>
      </c>
      <c r="V686" s="9" t="str" cm="1">
        <f t="array" ref="V686">_xlfn.XLOOKUP(HsgLista[[#This Row],[Helyiség kategória kód]], _KatKódok, Hasznos_e)</f>
        <v>Egyéb</v>
      </c>
      <c r="W686" s="55" t="str">
        <f t="shared" si="78"/>
        <v>Nem kell</v>
      </c>
      <c r="X686" s="103">
        <f t="shared" si="79"/>
        <v>0</v>
      </c>
      <c r="Y686" s="9" t="str" cm="1">
        <f t="array" ref="Y686">_xlfn.XLOOKUP(_xlfn.SINGLE(Burkolattípus), lábazat!$A$3:$A$17, _xlfn.XLOOKUP(_xlfn.SINGLE(Falburkolattípus), lábazat!$C$1:$U$1, lábazat!$C$3:$U$17))</f>
        <v>KER1</v>
      </c>
      <c r="Z686" s="9"/>
      <c r="AA686" s="20"/>
      <c r="AB686" s="39"/>
      <c r="AE686" s="9"/>
      <c r="AF686" s="9"/>
    </row>
    <row r="687" spans="1:32">
      <c r="A687" s="32" t="str">
        <f>LEFT(ID)</f>
        <v>O</v>
      </c>
      <c r="B687" s="33">
        <f t="shared" si="73"/>
        <v>0</v>
      </c>
      <c r="C687" s="33">
        <f t="shared" si="74"/>
        <v>61</v>
      </c>
      <c r="D687" s="9" t="s">
        <v>690</v>
      </c>
      <c r="E687" s="9" t="s">
        <v>324</v>
      </c>
      <c r="F687" s="9" t="s">
        <v>75</v>
      </c>
      <c r="G687" s="9" t="s">
        <v>76</v>
      </c>
      <c r="H687" s="9" t="s">
        <v>67</v>
      </c>
      <c r="J687" s="34">
        <v>3.84</v>
      </c>
      <c r="K687" s="35">
        <v>7.96</v>
      </c>
      <c r="L687" s="35">
        <v>4.03</v>
      </c>
      <c r="M687" s="35">
        <v>2.7</v>
      </c>
      <c r="N687" s="9" t="s">
        <v>50</v>
      </c>
      <c r="O687" s="9" t="s">
        <v>104</v>
      </c>
      <c r="P687" s="9" t="s">
        <v>89</v>
      </c>
      <c r="Q687" s="34">
        <v>4.91</v>
      </c>
      <c r="R687" s="34">
        <v>0</v>
      </c>
      <c r="S687" s="36">
        <f t="shared" si="75"/>
        <v>16.582000000000001</v>
      </c>
      <c r="T687" s="37">
        <f t="shared" si="76"/>
        <v>10.368</v>
      </c>
      <c r="U687" s="38">
        <f t="shared" si="77"/>
        <v>0.46079999999999999</v>
      </c>
      <c r="V687" s="9" t="str" cm="1">
        <f t="array" ref="V687">_xlfn.XLOOKUP(HsgLista[[#This Row],[Helyiség kategória kód]], _KatKódok, Hasznos_e)</f>
        <v>Egyéb</v>
      </c>
      <c r="W687" s="55" t="str">
        <f t="shared" si="78"/>
        <v>200-as rúd</v>
      </c>
      <c r="X687" s="103">
        <f t="shared" si="79"/>
        <v>1.33</v>
      </c>
      <c r="Y687" s="9" t="str" cm="1">
        <f t="array" ref="Y687">_xlfn.XLOOKUP(_xlfn.SINGLE(Burkolattípus), lábazat!$A$3:$A$17, _xlfn.XLOOKUP(_xlfn.SINGLE(Falburkolattípus), lábazat!$C$1:$U$1, lábazat!$C$3:$U$17))</f>
        <v>KER1</v>
      </c>
      <c r="Z687" s="9"/>
      <c r="AA687" s="20"/>
      <c r="AB687" s="39"/>
      <c r="AE687" s="9"/>
      <c r="AF687" s="9"/>
    </row>
    <row r="688" spans="1:32">
      <c r="A688" s="32" t="str">
        <f>LEFT(ID)</f>
        <v>O</v>
      </c>
      <c r="B688" s="33">
        <f t="shared" si="73"/>
        <v>0</v>
      </c>
      <c r="C688" s="33">
        <f t="shared" si="74"/>
        <v>62</v>
      </c>
      <c r="D688" s="9" t="s">
        <v>691</v>
      </c>
      <c r="E688" s="9" t="s">
        <v>434</v>
      </c>
      <c r="F688" s="9" t="s">
        <v>75</v>
      </c>
      <c r="G688" s="9" t="s">
        <v>76</v>
      </c>
      <c r="H688" s="9" t="s">
        <v>67</v>
      </c>
      <c r="J688" s="34">
        <v>26.22</v>
      </c>
      <c r="K688" s="35">
        <v>22.1</v>
      </c>
      <c r="L688" s="35">
        <v>4.03</v>
      </c>
      <c r="M688" s="35">
        <v>4.42</v>
      </c>
      <c r="O688" s="9" t="s">
        <v>104</v>
      </c>
      <c r="P688" s="9" t="s">
        <v>89</v>
      </c>
      <c r="Q688" s="34">
        <v>5.2</v>
      </c>
      <c r="R688" s="34">
        <v>0</v>
      </c>
      <c r="S688" s="36">
        <f t="shared" si="75"/>
        <v>92.481999999999999</v>
      </c>
      <c r="T688" s="37">
        <f t="shared" si="76"/>
        <v>115.89239999999999</v>
      </c>
      <c r="U688" s="38">
        <f t="shared" si="77"/>
        <v>3.1463999999999999</v>
      </c>
      <c r="V688" s="9" t="str" cm="1">
        <f t="array" ref="V688">_xlfn.XLOOKUP(HsgLista[[#This Row],[Helyiség kategória kód]], _KatKódok, Hasznos_e)</f>
        <v>Egyéb</v>
      </c>
      <c r="W688" s="55" t="str">
        <f t="shared" si="78"/>
        <v>Nem kell</v>
      </c>
      <c r="X688" s="103">
        <f t="shared" si="79"/>
        <v>0</v>
      </c>
      <c r="Y688" s="9" t="str" cm="1">
        <f t="array" ref="Y688">_xlfn.XLOOKUP(_xlfn.SINGLE(Burkolattípus), lábazat!$A$3:$A$17, _xlfn.XLOOKUP(_xlfn.SINGLE(Falburkolattípus), lábazat!$C$1:$U$1, lábazat!$C$3:$U$17))</f>
        <v>KER1</v>
      </c>
      <c r="Z688" s="9"/>
      <c r="AA688" s="20"/>
      <c r="AB688" s="39"/>
      <c r="AE688" s="9"/>
      <c r="AF688" s="9"/>
    </row>
    <row r="689" spans="1:32">
      <c r="A689" s="32" t="str">
        <f>LEFT(ID)</f>
        <v>O</v>
      </c>
      <c r="B689" s="33">
        <f t="shared" si="73"/>
        <v>1</v>
      </c>
      <c r="C689" s="33">
        <f t="shared" si="74"/>
        <v>14</v>
      </c>
      <c r="D689" s="9" t="s">
        <v>692</v>
      </c>
      <c r="E689" s="9" t="s">
        <v>324</v>
      </c>
      <c r="F689" s="9" t="s">
        <v>75</v>
      </c>
      <c r="G689" s="9" t="s">
        <v>76</v>
      </c>
      <c r="H689" s="9" t="s">
        <v>67</v>
      </c>
      <c r="J689" s="34">
        <v>2.78</v>
      </c>
      <c r="K689" s="35">
        <v>6.78</v>
      </c>
      <c r="L689" s="35">
        <v>3.03</v>
      </c>
      <c r="M689" s="35">
        <v>2.5</v>
      </c>
      <c r="N689" s="9" t="s">
        <v>50</v>
      </c>
      <c r="O689" s="9" t="s">
        <v>104</v>
      </c>
      <c r="P689" s="9" t="s">
        <v>89</v>
      </c>
      <c r="Q689" s="34">
        <v>4.91</v>
      </c>
      <c r="R689" s="34">
        <v>0</v>
      </c>
      <c r="S689" s="36">
        <f t="shared" si="75"/>
        <v>12.04</v>
      </c>
      <c r="T689" s="37">
        <f t="shared" si="76"/>
        <v>6.9499999999999993</v>
      </c>
      <c r="U689" s="38">
        <f t="shared" si="77"/>
        <v>0.33360000000000001</v>
      </c>
      <c r="V689" s="9" t="str" cm="1">
        <f t="array" ref="V689">_xlfn.XLOOKUP(HsgLista[[#This Row],[Helyiség kategória kód]], _KatKódok, Hasznos_e)</f>
        <v>Egyéb</v>
      </c>
      <c r="W689" s="55" t="str">
        <f t="shared" si="78"/>
        <v>100-as rúd</v>
      </c>
      <c r="X689" s="103">
        <f t="shared" si="79"/>
        <v>0.5299999999999998</v>
      </c>
      <c r="Y689" s="9" t="str" cm="1">
        <f t="array" ref="Y689">_xlfn.XLOOKUP(_xlfn.SINGLE(Burkolattípus), lábazat!$A$3:$A$17, _xlfn.XLOOKUP(_xlfn.SINGLE(Falburkolattípus), lábazat!$C$1:$U$1, lábazat!$C$3:$U$17))</f>
        <v>KER1</v>
      </c>
      <c r="Z689" s="9"/>
      <c r="AA689" s="20"/>
      <c r="AB689" s="39"/>
      <c r="AE689" s="9"/>
      <c r="AF689" s="9"/>
    </row>
    <row r="690" spans="1:32">
      <c r="A690" s="32" t="str">
        <f>LEFT(ID)</f>
        <v>O</v>
      </c>
      <c r="B690" s="33">
        <f t="shared" si="73"/>
        <v>1</v>
      </c>
      <c r="C690" s="33">
        <f t="shared" si="74"/>
        <v>15</v>
      </c>
      <c r="D690" s="9" t="s">
        <v>693</v>
      </c>
      <c r="E690" s="9" t="s">
        <v>434</v>
      </c>
      <c r="F690" s="9" t="s">
        <v>75</v>
      </c>
      <c r="G690" s="9" t="s">
        <v>76</v>
      </c>
      <c r="H690" s="9" t="s">
        <v>67</v>
      </c>
      <c r="J690" s="34">
        <v>24.47</v>
      </c>
      <c r="K690" s="35">
        <v>21.58</v>
      </c>
      <c r="L690" s="35">
        <v>3.03</v>
      </c>
      <c r="M690" s="35">
        <v>3</v>
      </c>
      <c r="O690" s="9" t="s">
        <v>104</v>
      </c>
      <c r="P690" s="9" t="s">
        <v>89</v>
      </c>
      <c r="Q690" s="34">
        <v>4.38</v>
      </c>
      <c r="R690" s="34">
        <v>0</v>
      </c>
      <c r="S690" s="36">
        <f t="shared" si="75"/>
        <v>60.359999999999992</v>
      </c>
      <c r="T690" s="37">
        <f t="shared" si="76"/>
        <v>73.41</v>
      </c>
      <c r="U690" s="38">
        <f t="shared" si="77"/>
        <v>2.9363999999999999</v>
      </c>
      <c r="V690" s="9" t="str" cm="1">
        <f t="array" ref="V690">_xlfn.XLOOKUP(HsgLista[[#This Row],[Helyiség kategória kód]], _KatKódok, Hasznos_e)</f>
        <v>Egyéb</v>
      </c>
      <c r="W690" s="55" t="str">
        <f t="shared" si="78"/>
        <v>Nem kell</v>
      </c>
      <c r="X690" s="103">
        <f t="shared" si="79"/>
        <v>2.9999999999999805E-2</v>
      </c>
      <c r="Y690" s="9" t="str" cm="1">
        <f t="array" ref="Y690">_xlfn.XLOOKUP(_xlfn.SINGLE(Burkolattípus), lábazat!$A$3:$A$17, _xlfn.XLOOKUP(_xlfn.SINGLE(Falburkolattípus), lábazat!$C$1:$U$1, lábazat!$C$3:$U$17))</f>
        <v>KER1</v>
      </c>
      <c r="Z690" s="9"/>
      <c r="AA690" s="20"/>
      <c r="AB690" s="39"/>
      <c r="AE690" s="9"/>
      <c r="AF690" s="9"/>
    </row>
    <row r="691" spans="1:32">
      <c r="A691" s="32" t="str">
        <f>LEFT(ID)</f>
        <v>O</v>
      </c>
      <c r="B691" s="33">
        <f t="shared" si="73"/>
        <v>1</v>
      </c>
      <c r="C691" s="33">
        <f t="shared" si="74"/>
        <v>39</v>
      </c>
      <c r="D691" s="9" t="s">
        <v>694</v>
      </c>
      <c r="E691" s="9" t="s">
        <v>434</v>
      </c>
      <c r="F691" s="9" t="s">
        <v>75</v>
      </c>
      <c r="G691" s="9" t="s">
        <v>76</v>
      </c>
      <c r="H691" s="9" t="s">
        <v>67</v>
      </c>
      <c r="J691" s="34">
        <v>25.7</v>
      </c>
      <c r="K691" s="35">
        <v>28.46</v>
      </c>
      <c r="L691" s="35">
        <v>3.03</v>
      </c>
      <c r="M691" s="35">
        <v>3</v>
      </c>
      <c r="O691" s="9" t="s">
        <v>78</v>
      </c>
      <c r="P691" s="9" t="s">
        <v>195</v>
      </c>
      <c r="Q691" s="34">
        <v>0</v>
      </c>
      <c r="R691" s="34">
        <v>1.72</v>
      </c>
      <c r="S691" s="36">
        <f t="shared" si="75"/>
        <v>83.66</v>
      </c>
      <c r="T691" s="37">
        <f t="shared" si="76"/>
        <v>77.099999999999994</v>
      </c>
      <c r="U691" s="38">
        <f t="shared" si="77"/>
        <v>3.0839999999999996</v>
      </c>
      <c r="V691" s="9" t="str" cm="1">
        <f t="array" ref="V691">_xlfn.XLOOKUP(HsgLista[[#This Row],[Helyiség kategória kód]], _KatKódok, Hasznos_e)</f>
        <v>Egyéb</v>
      </c>
      <c r="W691" s="55" t="str">
        <f t="shared" si="78"/>
        <v>Nem kell</v>
      </c>
      <c r="X691" s="103">
        <f t="shared" si="79"/>
        <v>2.9999999999999805E-2</v>
      </c>
      <c r="Y691" s="9" t="str" cm="1">
        <f t="array" ref="Y691">_xlfn.XLOOKUP(_xlfn.SINGLE(Burkolattípus), lábazat!$A$3:$A$17, _xlfn.XLOOKUP(_xlfn.SINGLE(Falburkolattípus), lábazat!$C$1:$U$1, lábazat!$C$3:$U$17))</f>
        <v>nincs</v>
      </c>
      <c r="Z691" s="9"/>
      <c r="AA691" s="20"/>
      <c r="AB691" s="39"/>
      <c r="AE691" s="9"/>
      <c r="AF691" s="9"/>
    </row>
    <row r="692" spans="1:32">
      <c r="A692" s="32" t="str">
        <f>LEFT(ID)</f>
        <v>O</v>
      </c>
      <c r="B692" s="33">
        <f t="shared" si="73"/>
        <v>1</v>
      </c>
      <c r="C692" s="33">
        <f t="shared" si="74"/>
        <v>40</v>
      </c>
      <c r="D692" s="9" t="s">
        <v>695</v>
      </c>
      <c r="E692" s="9" t="s">
        <v>434</v>
      </c>
      <c r="F692" s="9" t="s">
        <v>75</v>
      </c>
      <c r="G692" s="9" t="s">
        <v>76</v>
      </c>
      <c r="H692" s="9" t="s">
        <v>67</v>
      </c>
      <c r="J692" s="34">
        <v>25.7</v>
      </c>
      <c r="K692" s="35">
        <v>28.96</v>
      </c>
      <c r="L692" s="35">
        <v>3.03</v>
      </c>
      <c r="M692" s="35">
        <v>3</v>
      </c>
      <c r="O692" s="9" t="s">
        <v>78</v>
      </c>
      <c r="P692" s="9" t="s">
        <v>195</v>
      </c>
      <c r="Q692" s="34">
        <v>0</v>
      </c>
      <c r="R692" s="34">
        <v>1.72</v>
      </c>
      <c r="S692" s="36">
        <f t="shared" si="75"/>
        <v>85.16</v>
      </c>
      <c r="T692" s="37">
        <f t="shared" si="76"/>
        <v>77.099999999999994</v>
      </c>
      <c r="U692" s="38">
        <f t="shared" si="77"/>
        <v>3.0839999999999996</v>
      </c>
      <c r="V692" s="9" t="str" cm="1">
        <f t="array" ref="V692">_xlfn.XLOOKUP(HsgLista[[#This Row],[Helyiség kategória kód]], _KatKódok, Hasznos_e)</f>
        <v>Egyéb</v>
      </c>
      <c r="W692" s="55" t="str">
        <f t="shared" si="78"/>
        <v>Nem kell</v>
      </c>
      <c r="X692" s="103">
        <f t="shared" si="79"/>
        <v>2.9999999999999805E-2</v>
      </c>
      <c r="Y692" s="9" t="str" cm="1">
        <f t="array" ref="Y692">_xlfn.XLOOKUP(_xlfn.SINGLE(Burkolattípus), lábazat!$A$3:$A$17, _xlfn.XLOOKUP(_xlfn.SINGLE(Falburkolattípus), lábazat!$C$1:$U$1, lábazat!$C$3:$U$17))</f>
        <v>nincs</v>
      </c>
      <c r="Z692" s="9">
        <f>SUMIFS(Terület, V:V, "hasznos")</f>
        <v>12982.589999999997</v>
      </c>
      <c r="AA692" s="20"/>
      <c r="AB692" s="39"/>
      <c r="AE692" s="9"/>
      <c r="AF692" s="9"/>
    </row>
    <row r="693" spans="1:32">
      <c r="A693" s="32" t="str">
        <f>LEFT(ID)</f>
        <v>O</v>
      </c>
      <c r="B693" s="33">
        <f t="shared" si="73"/>
        <v>2</v>
      </c>
      <c r="C693" s="33">
        <f t="shared" si="74"/>
        <v>16</v>
      </c>
      <c r="D693" s="9" t="s">
        <v>696</v>
      </c>
      <c r="E693" s="9" t="s">
        <v>324</v>
      </c>
      <c r="F693" s="9" t="s">
        <v>75</v>
      </c>
      <c r="G693" s="9" t="s">
        <v>76</v>
      </c>
      <c r="H693" s="9" t="s">
        <v>67</v>
      </c>
      <c r="J693" s="34">
        <v>2.78</v>
      </c>
      <c r="K693" s="35">
        <v>6.78</v>
      </c>
      <c r="L693" s="35">
        <v>3.03</v>
      </c>
      <c r="M693" s="35">
        <v>2.5</v>
      </c>
      <c r="N693" s="9" t="s">
        <v>50</v>
      </c>
      <c r="O693" s="9" t="s">
        <v>104</v>
      </c>
      <c r="P693" s="9" t="s">
        <v>89</v>
      </c>
      <c r="Q693" s="34">
        <v>4.91</v>
      </c>
      <c r="R693" s="34">
        <v>0</v>
      </c>
      <c r="S693" s="36">
        <f t="shared" si="75"/>
        <v>12.04</v>
      </c>
      <c r="T693" s="37">
        <f t="shared" si="76"/>
        <v>6.9499999999999993</v>
      </c>
      <c r="U693" s="38">
        <f t="shared" si="77"/>
        <v>0.33360000000000001</v>
      </c>
      <c r="V693" s="9" t="str" cm="1">
        <f t="array" ref="V693">_xlfn.XLOOKUP(HsgLista[[#This Row],[Helyiség kategória kód]], _KatKódok, Hasznos_e)</f>
        <v>Egyéb</v>
      </c>
      <c r="W693" s="55" t="str">
        <f t="shared" si="78"/>
        <v>100-as rúd</v>
      </c>
      <c r="X693" s="103">
        <f t="shared" si="79"/>
        <v>0.5299999999999998</v>
      </c>
      <c r="Y693" s="9" t="str" cm="1">
        <f t="array" ref="Y693">_xlfn.XLOOKUP(_xlfn.SINGLE(Burkolattípus), lábazat!$A$3:$A$17, _xlfn.XLOOKUP(_xlfn.SINGLE(Falburkolattípus), lábazat!$C$1:$U$1, lábazat!$C$3:$U$17))</f>
        <v>KER1</v>
      </c>
      <c r="Z693" s="9">
        <f>COUNT(Terület)</f>
        <v>721</v>
      </c>
      <c r="AA693" s="20"/>
      <c r="AB693" s="39"/>
      <c r="AE693" s="9"/>
      <c r="AF693" s="9"/>
    </row>
    <row r="694" spans="1:32">
      <c r="A694" s="32" t="str">
        <f>LEFT(ID)</f>
        <v>O</v>
      </c>
      <c r="B694" s="33">
        <f t="shared" si="73"/>
        <v>2</v>
      </c>
      <c r="C694" s="33">
        <f t="shared" si="74"/>
        <v>17</v>
      </c>
      <c r="D694" s="9" t="s">
        <v>697</v>
      </c>
      <c r="E694" s="9" t="s">
        <v>434</v>
      </c>
      <c r="F694" s="9" t="s">
        <v>75</v>
      </c>
      <c r="G694" s="9" t="s">
        <v>76</v>
      </c>
      <c r="H694" s="9" t="s">
        <v>67</v>
      </c>
      <c r="J694" s="34">
        <v>24.47</v>
      </c>
      <c r="K694" s="35">
        <v>21.58</v>
      </c>
      <c r="L694" s="35">
        <v>3.03</v>
      </c>
      <c r="M694" s="35">
        <v>3</v>
      </c>
      <c r="O694" s="9" t="s">
        <v>104</v>
      </c>
      <c r="P694" s="9" t="s">
        <v>89</v>
      </c>
      <c r="Q694" s="34">
        <v>4.38</v>
      </c>
      <c r="R694" s="34">
        <v>0</v>
      </c>
      <c r="S694" s="36">
        <f t="shared" si="75"/>
        <v>60.359999999999992</v>
      </c>
      <c r="T694" s="37">
        <f t="shared" si="76"/>
        <v>73.41</v>
      </c>
      <c r="U694" s="38">
        <f t="shared" si="77"/>
        <v>2.9363999999999999</v>
      </c>
      <c r="V694" s="9" t="str" cm="1">
        <f t="array" ref="V694">_xlfn.XLOOKUP(HsgLista[[#This Row],[Helyiség kategória kód]], _KatKódok, Hasznos_e)</f>
        <v>Egyéb</v>
      </c>
      <c r="W694" s="55" t="str">
        <f t="shared" si="78"/>
        <v>Nem kell</v>
      </c>
      <c r="X694" s="103">
        <f t="shared" si="79"/>
        <v>2.9999999999999805E-2</v>
      </c>
      <c r="Y694" s="9" t="str" cm="1">
        <f t="array" ref="Y694">_xlfn.XLOOKUP(_xlfn.SINGLE(Burkolattípus), lábazat!$A$3:$A$17, _xlfn.XLOOKUP(_xlfn.SINGLE(Falburkolattípus), lábazat!$C$1:$U$1, lábazat!$C$3:$U$17))</f>
        <v>KER1</v>
      </c>
      <c r="Z694" s="9"/>
      <c r="AA694" s="20"/>
      <c r="AB694" s="39"/>
      <c r="AE694" s="9"/>
      <c r="AF694" s="9"/>
    </row>
    <row r="695" spans="1:32">
      <c r="A695" s="32" t="str">
        <f>LEFT(ID)</f>
        <v>O</v>
      </c>
      <c r="B695" s="33">
        <f t="shared" si="73"/>
        <v>2</v>
      </c>
      <c r="C695" s="33">
        <f t="shared" si="74"/>
        <v>41</v>
      </c>
      <c r="D695" s="9" t="s">
        <v>698</v>
      </c>
      <c r="E695" s="9" t="s">
        <v>434</v>
      </c>
      <c r="F695" s="9" t="s">
        <v>75</v>
      </c>
      <c r="G695" s="9" t="s">
        <v>76</v>
      </c>
      <c r="H695" s="9" t="s">
        <v>67</v>
      </c>
      <c r="J695" s="34">
        <v>25.92</v>
      </c>
      <c r="K695" s="35">
        <v>29.16</v>
      </c>
      <c r="L695" s="35">
        <v>3.03</v>
      </c>
      <c r="M695" s="35">
        <v>3</v>
      </c>
      <c r="O695" s="9" t="s">
        <v>78</v>
      </c>
      <c r="P695" s="9" t="s">
        <v>369</v>
      </c>
      <c r="Q695" s="34">
        <v>0</v>
      </c>
      <c r="R695" s="34">
        <v>1.72</v>
      </c>
      <c r="S695" s="36">
        <f t="shared" si="75"/>
        <v>85.76</v>
      </c>
      <c r="T695" s="37">
        <f t="shared" si="76"/>
        <v>77.760000000000005</v>
      </c>
      <c r="U695" s="38">
        <f t="shared" si="77"/>
        <v>3.1104000000000003</v>
      </c>
      <c r="V695" s="9" t="str" cm="1">
        <f t="array" ref="V695">_xlfn.XLOOKUP(HsgLista[[#This Row],[Helyiség kategória kód]], _KatKódok, Hasznos_e)</f>
        <v>Egyéb</v>
      </c>
      <c r="W695" s="55" t="str">
        <f t="shared" si="78"/>
        <v>Nem kell</v>
      </c>
      <c r="X695" s="103">
        <f t="shared" si="79"/>
        <v>2.9999999999999805E-2</v>
      </c>
      <c r="Y695" s="9" t="str" cm="1">
        <f t="array" ref="Y695">_xlfn.XLOOKUP(_xlfn.SINGLE(Burkolattípus), lábazat!$A$3:$A$17, _xlfn.XLOOKUP(_xlfn.SINGLE(Falburkolattípus), lábazat!$C$1:$U$1, lábazat!$C$3:$U$17))</f>
        <v>nincs</v>
      </c>
      <c r="Z695" s="9"/>
      <c r="AA695" s="20"/>
      <c r="AB695" s="39"/>
      <c r="AE695" s="9"/>
      <c r="AF695" s="9"/>
    </row>
    <row r="696" spans="1:32">
      <c r="A696" s="32" t="str">
        <f>LEFT(ID)</f>
        <v>O</v>
      </c>
      <c r="B696" s="33">
        <f t="shared" si="73"/>
        <v>2</v>
      </c>
      <c r="C696" s="33">
        <f t="shared" si="74"/>
        <v>42</v>
      </c>
      <c r="D696" s="9" t="s">
        <v>699</v>
      </c>
      <c r="E696" s="9" t="s">
        <v>434</v>
      </c>
      <c r="F696" s="9" t="s">
        <v>75</v>
      </c>
      <c r="G696" s="9" t="s">
        <v>76</v>
      </c>
      <c r="H696" s="9" t="s">
        <v>67</v>
      </c>
      <c r="J696" s="34">
        <v>25.92</v>
      </c>
      <c r="K696" s="35">
        <v>28.66</v>
      </c>
      <c r="L696" s="35">
        <v>3.03</v>
      </c>
      <c r="M696" s="35">
        <v>3</v>
      </c>
      <c r="O696" s="9" t="s">
        <v>78</v>
      </c>
      <c r="P696" s="9" t="s">
        <v>195</v>
      </c>
      <c r="Q696" s="34">
        <v>0</v>
      </c>
      <c r="R696" s="34">
        <v>1.72</v>
      </c>
      <c r="S696" s="36">
        <f t="shared" si="75"/>
        <v>84.26</v>
      </c>
      <c r="T696" s="37">
        <f t="shared" si="76"/>
        <v>77.760000000000005</v>
      </c>
      <c r="U696" s="38">
        <f t="shared" si="77"/>
        <v>3.1104000000000003</v>
      </c>
      <c r="V696" s="9" t="str" cm="1">
        <f t="array" ref="V696">_xlfn.XLOOKUP(HsgLista[[#This Row],[Helyiség kategória kód]], _KatKódok, Hasznos_e)</f>
        <v>Egyéb</v>
      </c>
      <c r="W696" s="55" t="str">
        <f t="shared" si="78"/>
        <v>Nem kell</v>
      </c>
      <c r="X696" s="103">
        <f t="shared" si="79"/>
        <v>2.9999999999999805E-2</v>
      </c>
      <c r="Y696" s="9" t="str" cm="1">
        <f t="array" ref="Y696">_xlfn.XLOOKUP(_xlfn.SINGLE(Burkolattípus), lábazat!$A$3:$A$17, _xlfn.XLOOKUP(_xlfn.SINGLE(Falburkolattípus), lábazat!$C$1:$U$1, lábazat!$C$3:$U$17))</f>
        <v>nincs</v>
      </c>
      <c r="Z696" s="9"/>
      <c r="AA696" s="20"/>
      <c r="AB696" s="39"/>
      <c r="AE696" s="9"/>
      <c r="AF696" s="9"/>
    </row>
    <row r="697" spans="1:32">
      <c r="A697" s="32" t="str">
        <f>LEFT(ID)</f>
        <v>O</v>
      </c>
      <c r="B697" s="33">
        <f t="shared" si="73"/>
        <v>2</v>
      </c>
      <c r="C697" s="33">
        <f t="shared" si="74"/>
        <v>43</v>
      </c>
      <c r="D697" s="9" t="s">
        <v>85</v>
      </c>
      <c r="E697" s="9" t="s">
        <v>324</v>
      </c>
      <c r="F697" s="9" t="s">
        <v>75</v>
      </c>
      <c r="G697" s="9" t="s">
        <v>76</v>
      </c>
      <c r="H697" s="9" t="s">
        <v>67</v>
      </c>
      <c r="J697" s="34">
        <v>3.84</v>
      </c>
      <c r="K697" s="35">
        <v>7.96</v>
      </c>
      <c r="L697" s="35">
        <v>3.03</v>
      </c>
      <c r="M697" s="35">
        <v>2.5</v>
      </c>
      <c r="N697" s="9" t="s">
        <v>50</v>
      </c>
      <c r="O697" s="9" t="s">
        <v>104</v>
      </c>
      <c r="P697" s="9" t="s">
        <v>89</v>
      </c>
      <c r="Q697" s="34">
        <v>4.91</v>
      </c>
      <c r="R697" s="34">
        <v>0</v>
      </c>
      <c r="S697" s="36">
        <f t="shared" si="75"/>
        <v>14.989999999999998</v>
      </c>
      <c r="T697" s="37">
        <f t="shared" si="76"/>
        <v>9.6</v>
      </c>
      <c r="U697" s="38">
        <f t="shared" si="77"/>
        <v>0.46079999999999999</v>
      </c>
      <c r="V697" s="9" t="str" cm="1">
        <f t="array" ref="V697">_xlfn.XLOOKUP(HsgLista[[#This Row],[Helyiség kategória kód]], _KatKódok, Hasznos_e)</f>
        <v>Egyéb</v>
      </c>
      <c r="W697" s="55" t="str">
        <f t="shared" si="78"/>
        <v>100-as rúd</v>
      </c>
      <c r="X697" s="103">
        <f t="shared" si="79"/>
        <v>0.5299999999999998</v>
      </c>
      <c r="Y697" s="9" t="str" cm="1">
        <f t="array" ref="Y697">_xlfn.XLOOKUP(_xlfn.SINGLE(Burkolattípus), lábazat!$A$3:$A$17, _xlfn.XLOOKUP(_xlfn.SINGLE(Falburkolattípus), lábazat!$C$1:$U$1, lábazat!$C$3:$U$17))</f>
        <v>KER1</v>
      </c>
      <c r="Z697" s="9"/>
      <c r="AA697" s="20"/>
      <c r="AB697" s="39"/>
      <c r="AE697" s="9"/>
      <c r="AF697" s="9"/>
    </row>
    <row r="698" spans="1:32">
      <c r="A698" s="32" t="str">
        <f>LEFT(ID)</f>
        <v>O</v>
      </c>
      <c r="B698" s="33">
        <f t="shared" si="73"/>
        <v>2</v>
      </c>
      <c r="C698" s="33">
        <f t="shared" si="74"/>
        <v>44</v>
      </c>
      <c r="D698" s="9" t="s">
        <v>90</v>
      </c>
      <c r="E698" s="9" t="s">
        <v>434</v>
      </c>
      <c r="F698" s="9" t="s">
        <v>75</v>
      </c>
      <c r="G698" s="9" t="s">
        <v>76</v>
      </c>
      <c r="H698" s="9" t="s">
        <v>67</v>
      </c>
      <c r="J698" s="34">
        <v>26.22</v>
      </c>
      <c r="K698" s="35">
        <v>22.1</v>
      </c>
      <c r="L698" s="35">
        <v>3.03</v>
      </c>
      <c r="M698" s="35">
        <v>3</v>
      </c>
      <c r="O698" s="9" t="s">
        <v>104</v>
      </c>
      <c r="P698" s="9" t="s">
        <v>89</v>
      </c>
      <c r="Q698" s="34">
        <v>2.46</v>
      </c>
      <c r="R698" s="34">
        <v>0</v>
      </c>
      <c r="S698" s="36">
        <f t="shared" si="75"/>
        <v>63.840000000000011</v>
      </c>
      <c r="T698" s="37">
        <f t="shared" si="76"/>
        <v>78.66</v>
      </c>
      <c r="U698" s="38">
        <f t="shared" si="77"/>
        <v>3.1463999999999999</v>
      </c>
      <c r="V698" s="9" t="str" cm="1">
        <f t="array" ref="V698">_xlfn.XLOOKUP(HsgLista[[#This Row],[Helyiség kategória kód]], _KatKódok, Hasznos_e)</f>
        <v>Egyéb</v>
      </c>
      <c r="W698" s="55" t="str">
        <f t="shared" si="78"/>
        <v>Nem kell</v>
      </c>
      <c r="X698" s="103">
        <f t="shared" si="79"/>
        <v>2.9999999999999805E-2</v>
      </c>
      <c r="Y698" s="9" t="str" cm="1">
        <f t="array" ref="Y698">_xlfn.XLOOKUP(_xlfn.SINGLE(Burkolattípus), lábazat!$A$3:$A$17, _xlfn.XLOOKUP(_xlfn.SINGLE(Falburkolattípus), lábazat!$C$1:$U$1, lábazat!$C$3:$U$17))</f>
        <v>KER1</v>
      </c>
      <c r="Z698" s="9"/>
      <c r="AA698" s="20"/>
      <c r="AB698" s="39"/>
      <c r="AE698" s="9"/>
      <c r="AF698" s="9"/>
    </row>
    <row r="699" spans="1:32">
      <c r="A699" s="32" t="str">
        <f>LEFT(ID)</f>
        <v>O</v>
      </c>
      <c r="B699" s="33">
        <f t="shared" si="73"/>
        <v>3</v>
      </c>
      <c r="C699" s="33">
        <f t="shared" si="74"/>
        <v>53</v>
      </c>
      <c r="D699" s="9" t="s">
        <v>700</v>
      </c>
      <c r="E699" s="9" t="s">
        <v>324</v>
      </c>
      <c r="F699" s="9" t="s">
        <v>75</v>
      </c>
      <c r="G699" s="9" t="s">
        <v>76</v>
      </c>
      <c r="H699" s="9" t="s">
        <v>67</v>
      </c>
      <c r="J699" s="34">
        <v>2.78</v>
      </c>
      <c r="K699" s="35">
        <v>6.78</v>
      </c>
      <c r="L699" s="35">
        <v>3.03</v>
      </c>
      <c r="M699" s="35">
        <v>2.5</v>
      </c>
      <c r="N699" s="9" t="s">
        <v>50</v>
      </c>
      <c r="O699" s="9" t="s">
        <v>104</v>
      </c>
      <c r="P699" s="9" t="s">
        <v>667</v>
      </c>
      <c r="Q699" s="34">
        <v>4.91</v>
      </c>
      <c r="R699" s="34">
        <v>0</v>
      </c>
      <c r="S699" s="36">
        <f t="shared" si="75"/>
        <v>12.04</v>
      </c>
      <c r="T699" s="37">
        <f t="shared" si="76"/>
        <v>6.9499999999999993</v>
      </c>
      <c r="U699" s="38">
        <f t="shared" si="77"/>
        <v>0.33360000000000001</v>
      </c>
      <c r="V699" s="9" t="str" cm="1">
        <f t="array" ref="V699">_xlfn.XLOOKUP(HsgLista[[#This Row],[Helyiség kategória kód]], _KatKódok, Hasznos_e)</f>
        <v>Egyéb</v>
      </c>
      <c r="W699" s="55" t="str">
        <f t="shared" si="78"/>
        <v>100-as rúd</v>
      </c>
      <c r="X699" s="103">
        <f t="shared" si="79"/>
        <v>0.5299999999999998</v>
      </c>
      <c r="Y699" s="9" t="str" cm="1">
        <f t="array" ref="Y699">_xlfn.XLOOKUP(_xlfn.SINGLE(Burkolattípus), lábazat!$A$3:$A$17, _xlfn.XLOOKUP(_xlfn.SINGLE(Falburkolattípus), lábazat!$C$1:$U$1, lábazat!$C$3:$U$17))</f>
        <v>KER1</v>
      </c>
      <c r="Z699" s="9"/>
      <c r="AA699" s="20"/>
      <c r="AB699" s="39"/>
      <c r="AE699" s="9"/>
      <c r="AF699" s="9"/>
    </row>
    <row r="700" spans="1:32">
      <c r="A700" s="32" t="str">
        <f>LEFT(ID)</f>
        <v>O</v>
      </c>
      <c r="B700" s="33">
        <f t="shared" si="73"/>
        <v>3</v>
      </c>
      <c r="C700" s="33">
        <f t="shared" si="74"/>
        <v>54</v>
      </c>
      <c r="D700" s="9" t="s">
        <v>701</v>
      </c>
      <c r="E700" s="9" t="s">
        <v>434</v>
      </c>
      <c r="F700" s="9" t="s">
        <v>75</v>
      </c>
      <c r="G700" s="9" t="s">
        <v>76</v>
      </c>
      <c r="H700" s="9" t="s">
        <v>67</v>
      </c>
      <c r="J700" s="34">
        <v>24.63</v>
      </c>
      <c r="K700" s="35">
        <v>21.18</v>
      </c>
      <c r="L700" s="35">
        <v>3.03</v>
      </c>
      <c r="M700" s="35">
        <v>3</v>
      </c>
      <c r="O700" s="9" t="s">
        <v>104</v>
      </c>
      <c r="P700" s="9" t="s">
        <v>667</v>
      </c>
      <c r="Q700" s="34">
        <v>2.46</v>
      </c>
      <c r="R700" s="34">
        <v>0</v>
      </c>
      <c r="S700" s="36">
        <f t="shared" si="75"/>
        <v>61.08</v>
      </c>
      <c r="T700" s="37">
        <f t="shared" si="76"/>
        <v>73.89</v>
      </c>
      <c r="U700" s="38">
        <f t="shared" si="77"/>
        <v>2.9556</v>
      </c>
      <c r="V700" s="9" t="str" cm="1">
        <f t="array" ref="V700">_xlfn.XLOOKUP(HsgLista[[#This Row],[Helyiség kategória kód]], _KatKódok, Hasznos_e)</f>
        <v>Egyéb</v>
      </c>
      <c r="W700" s="55" t="str">
        <f t="shared" si="78"/>
        <v>Nem kell</v>
      </c>
      <c r="X700" s="103">
        <f t="shared" si="79"/>
        <v>2.9999999999999805E-2</v>
      </c>
      <c r="Y700" s="9" t="str" cm="1">
        <f t="array" ref="Y700">_xlfn.XLOOKUP(_xlfn.SINGLE(Burkolattípus), lábazat!$A$3:$A$17, _xlfn.XLOOKUP(_xlfn.SINGLE(Falburkolattípus), lábazat!$C$1:$U$1, lábazat!$C$3:$U$17))</f>
        <v>KER1</v>
      </c>
      <c r="Z700" s="9"/>
      <c r="AA700" s="20"/>
      <c r="AB700" s="39"/>
      <c r="AE700" s="9"/>
      <c r="AF700" s="9"/>
    </row>
    <row r="701" spans="1:32">
      <c r="A701" s="32" t="str">
        <f>LEFT(ID)</f>
        <v>O</v>
      </c>
      <c r="B701" s="33">
        <f t="shared" si="73"/>
        <v>3</v>
      </c>
      <c r="C701" s="33">
        <f t="shared" si="74"/>
        <v>55</v>
      </c>
      <c r="D701" s="9" t="s">
        <v>702</v>
      </c>
      <c r="E701" s="9" t="s">
        <v>324</v>
      </c>
      <c r="F701" s="9" t="s">
        <v>75</v>
      </c>
      <c r="G701" s="9" t="s">
        <v>76</v>
      </c>
      <c r="H701" s="9" t="s">
        <v>67</v>
      </c>
      <c r="J701" s="34">
        <v>3.84</v>
      </c>
      <c r="K701" s="35">
        <v>7.96</v>
      </c>
      <c r="L701" s="35">
        <v>2.99</v>
      </c>
      <c r="M701" s="35">
        <v>2.5</v>
      </c>
      <c r="N701" s="9" t="s">
        <v>50</v>
      </c>
      <c r="O701" s="9" t="s">
        <v>104</v>
      </c>
      <c r="P701" s="9" t="s">
        <v>89</v>
      </c>
      <c r="Q701" s="34">
        <v>4.91</v>
      </c>
      <c r="R701" s="34">
        <v>0</v>
      </c>
      <c r="S701" s="36">
        <f t="shared" si="75"/>
        <v>14.989999999999998</v>
      </c>
      <c r="T701" s="37">
        <f t="shared" si="76"/>
        <v>9.6</v>
      </c>
      <c r="U701" s="38">
        <f t="shared" si="77"/>
        <v>0.46079999999999999</v>
      </c>
      <c r="V701" s="9" t="str" cm="1">
        <f t="array" ref="V701">_xlfn.XLOOKUP(HsgLista[[#This Row],[Helyiség kategória kód]], _KatKódok, Hasznos_e)</f>
        <v>Egyéb</v>
      </c>
      <c r="W701" s="55" t="str">
        <f t="shared" si="78"/>
        <v>50-es rúd</v>
      </c>
      <c r="X701" s="103">
        <f t="shared" si="79"/>
        <v>0.49000000000000021</v>
      </c>
      <c r="Y701" s="9" t="str" cm="1">
        <f t="array" ref="Y701">_xlfn.XLOOKUP(_xlfn.SINGLE(Burkolattípus), lábazat!$A$3:$A$17, _xlfn.XLOOKUP(_xlfn.SINGLE(Falburkolattípus), lábazat!$C$1:$U$1, lábazat!$C$3:$U$17))</f>
        <v>KER1</v>
      </c>
      <c r="Z701" s="9"/>
      <c r="AA701" s="20"/>
      <c r="AB701" s="39"/>
      <c r="AE701" s="9"/>
      <c r="AF701" s="9"/>
    </row>
    <row r="702" spans="1:32">
      <c r="A702" s="32" t="str">
        <f>LEFT(ID)</f>
        <v>O</v>
      </c>
      <c r="B702" s="33">
        <f t="shared" si="73"/>
        <v>3</v>
      </c>
      <c r="C702" s="33">
        <f t="shared" si="74"/>
        <v>56</v>
      </c>
      <c r="D702" s="9" t="s">
        <v>703</v>
      </c>
      <c r="E702" s="9" t="s">
        <v>434</v>
      </c>
      <c r="F702" s="9" t="s">
        <v>75</v>
      </c>
      <c r="G702" s="9" t="s">
        <v>76</v>
      </c>
      <c r="H702" s="9" t="s">
        <v>67</v>
      </c>
      <c r="J702" s="34">
        <v>26.22</v>
      </c>
      <c r="K702" s="35">
        <v>22.1</v>
      </c>
      <c r="L702" s="35">
        <v>2.99</v>
      </c>
      <c r="M702" s="35">
        <v>3</v>
      </c>
      <c r="O702" s="9" t="s">
        <v>104</v>
      </c>
      <c r="P702" s="9" t="s">
        <v>89</v>
      </c>
      <c r="Q702" s="34">
        <v>2.46</v>
      </c>
      <c r="R702" s="34">
        <v>0</v>
      </c>
      <c r="S702" s="36">
        <f t="shared" si="75"/>
        <v>63.840000000000011</v>
      </c>
      <c r="T702" s="37">
        <f t="shared" si="76"/>
        <v>78.66</v>
      </c>
      <c r="U702" s="38">
        <f t="shared" si="77"/>
        <v>3.1463999999999999</v>
      </c>
      <c r="V702" s="9" t="str" cm="1">
        <f t="array" ref="V702">_xlfn.XLOOKUP(HsgLista[[#This Row],[Helyiség kategória kód]], _KatKódok, Hasznos_e)</f>
        <v>Egyéb</v>
      </c>
      <c r="W702" s="55" t="str">
        <f t="shared" si="78"/>
        <v>Nem kell</v>
      </c>
      <c r="X702" s="103">
        <f t="shared" si="79"/>
        <v>0</v>
      </c>
      <c r="Y702" s="9" t="str" cm="1">
        <f t="array" ref="Y702">_xlfn.XLOOKUP(_xlfn.SINGLE(Burkolattípus), lábazat!$A$3:$A$17, _xlfn.XLOOKUP(_xlfn.SINGLE(Falburkolattípus), lábazat!$C$1:$U$1, lábazat!$C$3:$U$17))</f>
        <v>KER1</v>
      </c>
      <c r="Z702" s="9"/>
      <c r="AA702" s="20"/>
      <c r="AB702" s="39"/>
      <c r="AE702" s="9"/>
      <c r="AF702" s="9"/>
    </row>
    <row r="703" spans="1:32">
      <c r="A703" s="32" t="str">
        <f>LEFT(ID)</f>
        <v>O</v>
      </c>
      <c r="B703" s="33">
        <f t="shared" si="73"/>
        <v>3</v>
      </c>
      <c r="C703" s="33">
        <f t="shared" si="74"/>
        <v>68</v>
      </c>
      <c r="D703" s="9" t="s">
        <v>704</v>
      </c>
      <c r="E703" s="9" t="s">
        <v>434</v>
      </c>
      <c r="F703" s="9" t="s">
        <v>75</v>
      </c>
      <c r="G703" s="9" t="s">
        <v>76</v>
      </c>
      <c r="H703" s="9" t="s">
        <v>67</v>
      </c>
      <c r="J703" s="34">
        <v>25.71</v>
      </c>
      <c r="K703" s="35">
        <v>28.46</v>
      </c>
      <c r="L703" s="35">
        <v>3.03</v>
      </c>
      <c r="M703" s="35">
        <v>3</v>
      </c>
      <c r="O703" s="9" t="s">
        <v>78</v>
      </c>
      <c r="P703" s="9" t="s">
        <v>195</v>
      </c>
      <c r="Q703" s="34">
        <v>0</v>
      </c>
      <c r="R703" s="34">
        <v>1.72</v>
      </c>
      <c r="S703" s="36">
        <f t="shared" si="75"/>
        <v>83.66</v>
      </c>
      <c r="T703" s="37">
        <f t="shared" si="76"/>
        <v>77.13</v>
      </c>
      <c r="U703" s="38">
        <f t="shared" si="77"/>
        <v>3.0851999999999999</v>
      </c>
      <c r="V703" s="9" t="str" cm="1">
        <f t="array" ref="V703">_xlfn.XLOOKUP(HsgLista[[#This Row],[Helyiség kategória kód]], _KatKódok, Hasznos_e)</f>
        <v>Egyéb</v>
      </c>
      <c r="W703" s="55" t="str">
        <f t="shared" si="78"/>
        <v>Nem kell</v>
      </c>
      <c r="X703" s="103">
        <f t="shared" si="79"/>
        <v>2.9999999999999805E-2</v>
      </c>
      <c r="Y703" s="9" t="str" cm="1">
        <f t="array" ref="Y703">_xlfn.XLOOKUP(_xlfn.SINGLE(Burkolattípus), lábazat!$A$3:$A$17, _xlfn.XLOOKUP(_xlfn.SINGLE(Falburkolattípus), lábazat!$C$1:$U$1, lábazat!$C$3:$U$17))</f>
        <v>nincs</v>
      </c>
      <c r="Z703" s="9"/>
      <c r="AA703" s="20"/>
      <c r="AB703" s="39"/>
      <c r="AE703" s="9"/>
      <c r="AF703" s="9"/>
    </row>
    <row r="704" spans="1:32">
      <c r="A704" s="32" t="str">
        <f>LEFT(ID)</f>
        <v>O</v>
      </c>
      <c r="B704" s="33">
        <f t="shared" si="73"/>
        <v>3</v>
      </c>
      <c r="C704" s="33">
        <f t="shared" si="74"/>
        <v>69</v>
      </c>
      <c r="D704" s="9" t="s">
        <v>705</v>
      </c>
      <c r="E704" s="9" t="s">
        <v>434</v>
      </c>
      <c r="F704" s="9" t="s">
        <v>75</v>
      </c>
      <c r="G704" s="9" t="s">
        <v>76</v>
      </c>
      <c r="H704" s="9" t="s">
        <v>67</v>
      </c>
      <c r="J704" s="34">
        <v>25.71</v>
      </c>
      <c r="K704" s="35">
        <v>28.46</v>
      </c>
      <c r="L704" s="35">
        <v>3.03</v>
      </c>
      <c r="M704" s="35">
        <v>3</v>
      </c>
      <c r="O704" s="9" t="s">
        <v>78</v>
      </c>
      <c r="P704" s="9" t="s">
        <v>195</v>
      </c>
      <c r="Q704" s="34">
        <v>0</v>
      </c>
      <c r="R704" s="34">
        <v>1.72</v>
      </c>
      <c r="S704" s="36">
        <f t="shared" si="75"/>
        <v>83.66</v>
      </c>
      <c r="T704" s="37">
        <f t="shared" si="76"/>
        <v>77.13</v>
      </c>
      <c r="U704" s="38">
        <f t="shared" si="77"/>
        <v>3.0851999999999999</v>
      </c>
      <c r="V704" s="9" t="str" cm="1">
        <f t="array" ref="V704">_xlfn.XLOOKUP(HsgLista[[#This Row],[Helyiség kategória kód]], _KatKódok, Hasznos_e)</f>
        <v>Egyéb</v>
      </c>
      <c r="W704" s="55" t="str">
        <f t="shared" si="78"/>
        <v>Nem kell</v>
      </c>
      <c r="X704" s="103">
        <f t="shared" si="79"/>
        <v>2.9999999999999805E-2</v>
      </c>
      <c r="Y704" s="9" t="str" cm="1">
        <f t="array" ref="Y704">_xlfn.XLOOKUP(_xlfn.SINGLE(Burkolattípus), lábazat!$A$3:$A$17, _xlfn.XLOOKUP(_xlfn.SINGLE(Falburkolattípus), lábazat!$C$1:$U$1, lábazat!$C$3:$U$17))</f>
        <v>nincs</v>
      </c>
      <c r="Z704" s="9"/>
      <c r="AA704" s="20"/>
      <c r="AB704" s="39"/>
      <c r="AE704" s="9"/>
      <c r="AF704" s="9"/>
    </row>
    <row r="705" spans="1:32">
      <c r="A705" s="32" t="str">
        <f>LEFT(ID)</f>
        <v>O</v>
      </c>
      <c r="B705" s="33">
        <f t="shared" si="73"/>
        <v>4</v>
      </c>
      <c r="C705" s="33">
        <f t="shared" si="74"/>
        <v>56</v>
      </c>
      <c r="D705" s="9" t="s">
        <v>706</v>
      </c>
      <c r="E705" s="9" t="s">
        <v>324</v>
      </c>
      <c r="F705" s="9" t="s">
        <v>75</v>
      </c>
      <c r="G705" s="9" t="s">
        <v>76</v>
      </c>
      <c r="H705" s="9" t="s">
        <v>67</v>
      </c>
      <c r="J705" s="34">
        <v>2.78</v>
      </c>
      <c r="K705" s="35">
        <v>6.78</v>
      </c>
      <c r="L705" s="35">
        <v>3.01</v>
      </c>
      <c r="M705" s="35">
        <v>2.5</v>
      </c>
      <c r="N705" s="9" t="s">
        <v>50</v>
      </c>
      <c r="O705" s="9" t="s">
        <v>104</v>
      </c>
      <c r="P705" s="9" t="s">
        <v>89</v>
      </c>
      <c r="Q705" s="34">
        <v>4.91</v>
      </c>
      <c r="R705" s="34">
        <v>0</v>
      </c>
      <c r="S705" s="36">
        <f t="shared" si="75"/>
        <v>12.04</v>
      </c>
      <c r="T705" s="37">
        <f t="shared" si="76"/>
        <v>6.9499999999999993</v>
      </c>
      <c r="U705" s="38">
        <f t="shared" si="77"/>
        <v>0.33360000000000001</v>
      </c>
      <c r="V705" s="9" t="str" cm="1">
        <f t="array" ref="V705">_xlfn.XLOOKUP(HsgLista[[#This Row],[Helyiség kategória kód]], _KatKódok, Hasznos_e)</f>
        <v>Egyéb</v>
      </c>
      <c r="W705" s="55" t="str">
        <f t="shared" si="78"/>
        <v>100-as rúd</v>
      </c>
      <c r="X705" s="103">
        <f t="shared" si="79"/>
        <v>0.50999999999999979</v>
      </c>
      <c r="Y705" s="9" t="str" cm="1">
        <f t="array" ref="Y705">_xlfn.XLOOKUP(_xlfn.SINGLE(Burkolattípus), lábazat!$A$3:$A$17, _xlfn.XLOOKUP(_xlfn.SINGLE(Falburkolattípus), lábazat!$C$1:$U$1, lábazat!$C$3:$U$17))</f>
        <v>KER1</v>
      </c>
      <c r="Z705" s="9"/>
      <c r="AA705" s="20"/>
      <c r="AB705" s="39"/>
      <c r="AE705" s="9"/>
      <c r="AF705" s="9"/>
    </row>
    <row r="706" spans="1:32">
      <c r="A706" s="32" t="str">
        <f>LEFT(ID)</f>
        <v>O</v>
      </c>
      <c r="B706" s="33">
        <f t="shared" si="73"/>
        <v>4</v>
      </c>
      <c r="C706" s="33">
        <f t="shared" si="74"/>
        <v>57</v>
      </c>
      <c r="D706" s="9" t="s">
        <v>707</v>
      </c>
      <c r="E706" s="9" t="s">
        <v>434</v>
      </c>
      <c r="F706" s="9" t="s">
        <v>75</v>
      </c>
      <c r="G706" s="9" t="s">
        <v>76</v>
      </c>
      <c r="H706" s="9" t="s">
        <v>67</v>
      </c>
      <c r="J706" s="34">
        <v>24.63</v>
      </c>
      <c r="K706" s="35">
        <v>21.18</v>
      </c>
      <c r="L706" s="35">
        <v>3.01</v>
      </c>
      <c r="M706" s="35">
        <v>3</v>
      </c>
      <c r="O706" s="9" t="s">
        <v>104</v>
      </c>
      <c r="P706" s="9" t="s">
        <v>89</v>
      </c>
      <c r="Q706" s="34">
        <v>2.46</v>
      </c>
      <c r="R706" s="34">
        <v>0</v>
      </c>
      <c r="S706" s="36">
        <f t="shared" si="75"/>
        <v>61.08</v>
      </c>
      <c r="T706" s="37">
        <f t="shared" si="76"/>
        <v>73.89</v>
      </c>
      <c r="U706" s="38">
        <f t="shared" si="77"/>
        <v>2.9556</v>
      </c>
      <c r="V706" s="9" t="str" cm="1">
        <f t="array" ref="V706">_xlfn.XLOOKUP(HsgLista[[#This Row],[Helyiség kategória kód]], _KatKódok, Hasznos_e)</f>
        <v>Egyéb</v>
      </c>
      <c r="W706" s="55" t="str">
        <f t="shared" si="78"/>
        <v>Nem kell</v>
      </c>
      <c r="X706" s="103">
        <f t="shared" si="79"/>
        <v>9.9999999999997868E-3</v>
      </c>
      <c r="Y706" s="9" t="str" cm="1">
        <f t="array" ref="Y706">_xlfn.XLOOKUP(_xlfn.SINGLE(Burkolattípus), lábazat!$A$3:$A$17, _xlfn.XLOOKUP(_xlfn.SINGLE(Falburkolattípus), lábazat!$C$1:$U$1, lábazat!$C$3:$U$17))</f>
        <v>KER1</v>
      </c>
      <c r="Z706" s="9"/>
      <c r="AA706" s="20"/>
      <c r="AB706" s="39"/>
      <c r="AE706" s="9"/>
      <c r="AF706" s="9"/>
    </row>
    <row r="707" spans="1:32">
      <c r="A707" s="32" t="str">
        <f>LEFT(ID)</f>
        <v>O</v>
      </c>
      <c r="B707" s="33">
        <f t="shared" si="73"/>
        <v>4</v>
      </c>
      <c r="C707" s="33">
        <f t="shared" si="74"/>
        <v>58</v>
      </c>
      <c r="D707" s="9" t="s">
        <v>708</v>
      </c>
      <c r="E707" s="9" t="s">
        <v>434</v>
      </c>
      <c r="F707" s="9" t="s">
        <v>75</v>
      </c>
      <c r="G707" s="9" t="s">
        <v>76</v>
      </c>
      <c r="H707" s="9" t="s">
        <v>67</v>
      </c>
      <c r="J707" s="34">
        <v>25.92</v>
      </c>
      <c r="K707" s="35">
        <v>29.16</v>
      </c>
      <c r="L707" s="35">
        <v>3.03</v>
      </c>
      <c r="M707" s="35">
        <v>3</v>
      </c>
      <c r="O707" s="9" t="s">
        <v>78</v>
      </c>
      <c r="P707" s="9" t="s">
        <v>195</v>
      </c>
      <c r="Q707" s="34">
        <v>0</v>
      </c>
      <c r="R707" s="34">
        <v>1.72</v>
      </c>
      <c r="S707" s="36">
        <f t="shared" si="75"/>
        <v>85.76</v>
      </c>
      <c r="T707" s="37">
        <f t="shared" si="76"/>
        <v>77.760000000000005</v>
      </c>
      <c r="U707" s="38">
        <f t="shared" si="77"/>
        <v>3.1104000000000003</v>
      </c>
      <c r="V707" s="9" t="str" cm="1">
        <f t="array" ref="V707">_xlfn.XLOOKUP(HsgLista[[#This Row],[Helyiség kategória kód]], _KatKódok, Hasznos_e)</f>
        <v>Egyéb</v>
      </c>
      <c r="W707" s="55" t="str">
        <f t="shared" si="78"/>
        <v>Nem kell</v>
      </c>
      <c r="X707" s="103">
        <f t="shared" si="79"/>
        <v>2.9999999999999805E-2</v>
      </c>
      <c r="Y707" s="9" t="str" cm="1">
        <f t="array" ref="Y707">_xlfn.XLOOKUP(_xlfn.SINGLE(Burkolattípus), lábazat!$A$3:$A$17, _xlfn.XLOOKUP(_xlfn.SINGLE(Falburkolattípus), lábazat!$C$1:$U$1, lábazat!$C$3:$U$17))</f>
        <v>nincs</v>
      </c>
      <c r="Z707" s="9"/>
      <c r="AA707" s="20"/>
      <c r="AB707" s="39"/>
      <c r="AE707" s="9"/>
      <c r="AF707" s="9"/>
    </row>
    <row r="708" spans="1:32">
      <c r="A708" s="32" t="str">
        <f>LEFT(ID)</f>
        <v>O</v>
      </c>
      <c r="B708" s="33">
        <f t="shared" ref="B708:B724" si="80">MID(ID,3,2)+0</f>
        <v>4</v>
      </c>
      <c r="C708" s="33">
        <f t="shared" ref="C708:C724" si="81">RIGHT(ID,2)+0</f>
        <v>59</v>
      </c>
      <c r="D708" s="9" t="s">
        <v>709</v>
      </c>
      <c r="E708" s="9" t="s">
        <v>324</v>
      </c>
      <c r="F708" s="9" t="s">
        <v>75</v>
      </c>
      <c r="G708" s="9" t="s">
        <v>76</v>
      </c>
      <c r="H708" s="9" t="s">
        <v>67</v>
      </c>
      <c r="J708" s="34">
        <v>3.84</v>
      </c>
      <c r="K708" s="35">
        <v>7.96</v>
      </c>
      <c r="L708" s="35">
        <v>3.03</v>
      </c>
      <c r="M708" s="35">
        <v>2.5</v>
      </c>
      <c r="N708" s="9" t="s">
        <v>50</v>
      </c>
      <c r="O708" s="9" t="s">
        <v>104</v>
      </c>
      <c r="P708" s="9" t="s">
        <v>89</v>
      </c>
      <c r="Q708" s="34">
        <v>4.91</v>
      </c>
      <c r="R708" s="34">
        <v>0</v>
      </c>
      <c r="S708" s="36">
        <f t="shared" ref="S708:S724" si="82">Kerület*Álmennyezet-Ajtófelület-Ablakfelület</f>
        <v>14.989999999999998</v>
      </c>
      <c r="T708" s="37">
        <f t="shared" ref="T708:T724" si="83">Terület*Álmennyezet</f>
        <v>9.6</v>
      </c>
      <c r="U708" s="38">
        <f t="shared" ref="U708:U724" si="84">Terület*Vastagság/100</f>
        <v>0.46079999999999999</v>
      </c>
      <c r="V708" s="9" t="str" cm="1">
        <f t="array" ref="V708">_xlfn.XLOOKUP(HsgLista[[#This Row],[Helyiség kategória kód]], _KatKódok, Hasznos_e)</f>
        <v>Egyéb</v>
      </c>
      <c r="W708" s="55" t="str">
        <f t="shared" ref="W708:W724" si="85">_xlfn.XLOOKUP(MAX(Belmagasság-Álmennyezet,0), R_hossz, R_típ, "?!", 1)</f>
        <v>100-as rúd</v>
      </c>
      <c r="X708" s="103">
        <f t="shared" ref="X708:X724" si="86">MAX(Belmagasság-Álmennyezet,0)</f>
        <v>0.5299999999999998</v>
      </c>
      <c r="Y708" s="9" t="str" cm="1">
        <f t="array" ref="Y708">_xlfn.XLOOKUP(_xlfn.SINGLE(Burkolattípus), lábazat!$A$3:$A$17, _xlfn.XLOOKUP(_xlfn.SINGLE(Falburkolattípus), lábazat!$C$1:$U$1, lábazat!$C$3:$U$17))</f>
        <v>KER1</v>
      </c>
      <c r="Z708" s="9"/>
      <c r="AA708" s="20"/>
      <c r="AB708" s="39"/>
      <c r="AE708" s="9"/>
      <c r="AF708" s="9"/>
    </row>
    <row r="709" spans="1:32">
      <c r="A709" s="32" t="str">
        <f>LEFT(ID)</f>
        <v>O</v>
      </c>
      <c r="B709" s="33">
        <f t="shared" si="80"/>
        <v>4</v>
      </c>
      <c r="C709" s="33">
        <f t="shared" si="81"/>
        <v>60</v>
      </c>
      <c r="D709" s="9" t="s">
        <v>710</v>
      </c>
      <c r="E709" s="9" t="s">
        <v>434</v>
      </c>
      <c r="F709" s="9" t="s">
        <v>75</v>
      </c>
      <c r="G709" s="9" t="s">
        <v>76</v>
      </c>
      <c r="H709" s="9" t="s">
        <v>67</v>
      </c>
      <c r="J709" s="34">
        <v>26.22</v>
      </c>
      <c r="K709" s="35">
        <v>22.1</v>
      </c>
      <c r="L709" s="35">
        <v>3.03</v>
      </c>
      <c r="M709" s="35">
        <v>3</v>
      </c>
      <c r="O709" s="9" t="s">
        <v>104</v>
      </c>
      <c r="P709" s="9" t="s">
        <v>89</v>
      </c>
      <c r="Q709" s="34">
        <v>2.46</v>
      </c>
      <c r="R709" s="34">
        <v>0</v>
      </c>
      <c r="S709" s="36">
        <f t="shared" si="82"/>
        <v>63.840000000000011</v>
      </c>
      <c r="T709" s="37">
        <f t="shared" si="83"/>
        <v>78.66</v>
      </c>
      <c r="U709" s="38">
        <f t="shared" si="84"/>
        <v>3.1463999999999999</v>
      </c>
      <c r="V709" s="9" t="str" cm="1">
        <f t="array" ref="V709">_xlfn.XLOOKUP(HsgLista[[#This Row],[Helyiség kategória kód]], _KatKódok, Hasznos_e)</f>
        <v>Egyéb</v>
      </c>
      <c r="W709" s="55" t="str">
        <f t="shared" si="85"/>
        <v>Nem kell</v>
      </c>
      <c r="X709" s="103">
        <f t="shared" si="86"/>
        <v>2.9999999999999805E-2</v>
      </c>
      <c r="Y709" s="9" t="str" cm="1">
        <f t="array" ref="Y709">_xlfn.XLOOKUP(_xlfn.SINGLE(Burkolattípus), lábazat!$A$3:$A$17, _xlfn.XLOOKUP(_xlfn.SINGLE(Falburkolattípus), lábazat!$C$1:$U$1, lábazat!$C$3:$U$17))</f>
        <v>KER1</v>
      </c>
      <c r="Z709" s="9"/>
      <c r="AA709" s="20"/>
      <c r="AB709" s="39"/>
      <c r="AE709" s="9"/>
      <c r="AF709" s="9"/>
    </row>
    <row r="710" spans="1:32">
      <c r="A710" s="32" t="str">
        <f>LEFT(ID)</f>
        <v>O</v>
      </c>
      <c r="B710" s="33">
        <f t="shared" si="80"/>
        <v>4</v>
      </c>
      <c r="C710" s="33">
        <f t="shared" si="81"/>
        <v>85</v>
      </c>
      <c r="D710" s="9" t="s">
        <v>711</v>
      </c>
      <c r="E710" s="9" t="s">
        <v>434</v>
      </c>
      <c r="F710" s="9" t="s">
        <v>75</v>
      </c>
      <c r="G710" s="9" t="s">
        <v>76</v>
      </c>
      <c r="H710" s="9" t="s">
        <v>67</v>
      </c>
      <c r="J710" s="34">
        <v>25.92</v>
      </c>
      <c r="K710" s="35">
        <v>29.16</v>
      </c>
      <c r="L710" s="35">
        <v>3.03</v>
      </c>
      <c r="M710" s="35">
        <v>3</v>
      </c>
      <c r="O710" s="9" t="s">
        <v>78</v>
      </c>
      <c r="P710" s="9" t="s">
        <v>195</v>
      </c>
      <c r="Q710" s="34">
        <v>0</v>
      </c>
      <c r="R710" s="34">
        <v>1.72</v>
      </c>
      <c r="S710" s="36">
        <f t="shared" si="82"/>
        <v>85.76</v>
      </c>
      <c r="T710" s="37">
        <f t="shared" si="83"/>
        <v>77.760000000000005</v>
      </c>
      <c r="U710" s="38">
        <f t="shared" si="84"/>
        <v>3.1104000000000003</v>
      </c>
      <c r="V710" s="9" t="str" cm="1">
        <f t="array" ref="V710">_xlfn.XLOOKUP(HsgLista[[#This Row],[Helyiség kategória kód]], _KatKódok, Hasznos_e)</f>
        <v>Egyéb</v>
      </c>
      <c r="W710" s="55" t="str">
        <f t="shared" si="85"/>
        <v>Nem kell</v>
      </c>
      <c r="X710" s="103">
        <f t="shared" si="86"/>
        <v>2.9999999999999805E-2</v>
      </c>
      <c r="Y710" s="9" t="str" cm="1">
        <f t="array" ref="Y710">_xlfn.XLOOKUP(_xlfn.SINGLE(Burkolattípus), lábazat!$A$3:$A$17, _xlfn.XLOOKUP(_xlfn.SINGLE(Falburkolattípus), lábazat!$C$1:$U$1, lábazat!$C$3:$U$17))</f>
        <v>nincs</v>
      </c>
      <c r="Z710" s="9"/>
      <c r="AA710" s="20"/>
      <c r="AB710" s="39"/>
      <c r="AE710" s="9"/>
      <c r="AF710" s="9"/>
    </row>
    <row r="711" spans="1:32">
      <c r="A711" s="32" t="str">
        <f>LEFT(ID)</f>
        <v>O</v>
      </c>
      <c r="B711" s="33">
        <f t="shared" si="80"/>
        <v>5</v>
      </c>
      <c r="C711" s="33">
        <f t="shared" si="81"/>
        <v>10</v>
      </c>
      <c r="D711" s="9" t="s">
        <v>199</v>
      </c>
      <c r="E711" s="9" t="s">
        <v>324</v>
      </c>
      <c r="F711" s="9" t="s">
        <v>75</v>
      </c>
      <c r="G711" s="9" t="s">
        <v>76</v>
      </c>
      <c r="H711" s="9" t="s">
        <v>67</v>
      </c>
      <c r="J711" s="34">
        <v>2.78</v>
      </c>
      <c r="K711" s="35">
        <v>6.78</v>
      </c>
      <c r="L711" s="35">
        <v>3.03</v>
      </c>
      <c r="M711" s="35">
        <v>2.5</v>
      </c>
      <c r="N711" s="9" t="s">
        <v>50</v>
      </c>
      <c r="O711" s="9" t="s">
        <v>104</v>
      </c>
      <c r="P711" s="9" t="s">
        <v>89</v>
      </c>
      <c r="Q711" s="34">
        <v>4.91</v>
      </c>
      <c r="R711" s="34">
        <v>0</v>
      </c>
      <c r="S711" s="36">
        <f t="shared" si="82"/>
        <v>12.04</v>
      </c>
      <c r="T711" s="37">
        <f t="shared" si="83"/>
        <v>6.9499999999999993</v>
      </c>
      <c r="U711" s="38">
        <f t="shared" si="84"/>
        <v>0.33360000000000001</v>
      </c>
      <c r="V711" s="9" t="str" cm="1">
        <f t="array" ref="V711">_xlfn.XLOOKUP(HsgLista[[#This Row],[Helyiség kategória kód]], _KatKódok, Hasznos_e)</f>
        <v>Egyéb</v>
      </c>
      <c r="W711" s="55" t="str">
        <f t="shared" si="85"/>
        <v>100-as rúd</v>
      </c>
      <c r="X711" s="103">
        <f t="shared" si="86"/>
        <v>0.5299999999999998</v>
      </c>
      <c r="Y711" s="9" t="str" cm="1">
        <f t="array" ref="Y711">_xlfn.XLOOKUP(_xlfn.SINGLE(Burkolattípus), lábazat!$A$3:$A$17, _xlfn.XLOOKUP(_xlfn.SINGLE(Falburkolattípus), lábazat!$C$1:$U$1, lábazat!$C$3:$U$17))</f>
        <v>KER1</v>
      </c>
      <c r="Z711" s="9"/>
      <c r="AA711" s="20"/>
      <c r="AB711" s="39"/>
      <c r="AE711" s="9"/>
      <c r="AF711" s="9"/>
    </row>
    <row r="712" spans="1:32">
      <c r="A712" s="32" t="str">
        <f>LEFT(ID)</f>
        <v>O</v>
      </c>
      <c r="B712" s="33">
        <f t="shared" si="80"/>
        <v>5</v>
      </c>
      <c r="C712" s="33">
        <f t="shared" si="81"/>
        <v>10</v>
      </c>
      <c r="D712" s="9" t="s">
        <v>199</v>
      </c>
      <c r="E712" s="9" t="s">
        <v>434</v>
      </c>
      <c r="F712" s="9" t="s">
        <v>75</v>
      </c>
      <c r="G712" s="9" t="s">
        <v>76</v>
      </c>
      <c r="H712" s="9" t="s">
        <v>67</v>
      </c>
      <c r="J712" s="34">
        <v>24.63</v>
      </c>
      <c r="K712" s="35">
        <v>21.18</v>
      </c>
      <c r="L712" s="35">
        <v>3.03</v>
      </c>
      <c r="M712" s="35">
        <v>3</v>
      </c>
      <c r="O712" s="9" t="s">
        <v>104</v>
      </c>
      <c r="P712" s="9" t="s">
        <v>89</v>
      </c>
      <c r="Q712" s="34">
        <v>2.46</v>
      </c>
      <c r="R712" s="34">
        <v>0</v>
      </c>
      <c r="S712" s="36">
        <f t="shared" si="82"/>
        <v>61.08</v>
      </c>
      <c r="T712" s="37">
        <f t="shared" si="83"/>
        <v>73.89</v>
      </c>
      <c r="U712" s="38">
        <f t="shared" si="84"/>
        <v>2.9556</v>
      </c>
      <c r="V712" s="9" t="str" cm="1">
        <f t="array" ref="V712">_xlfn.XLOOKUP(HsgLista[[#This Row],[Helyiség kategória kód]], _KatKódok, Hasznos_e)</f>
        <v>Egyéb</v>
      </c>
      <c r="W712" s="55" t="str">
        <f t="shared" si="85"/>
        <v>Nem kell</v>
      </c>
      <c r="X712" s="103">
        <f t="shared" si="86"/>
        <v>2.9999999999999805E-2</v>
      </c>
      <c r="Y712" s="9" t="str" cm="1">
        <f t="array" ref="Y712">_xlfn.XLOOKUP(_xlfn.SINGLE(Burkolattípus), lábazat!$A$3:$A$17, _xlfn.XLOOKUP(_xlfn.SINGLE(Falburkolattípus), lábazat!$C$1:$U$1, lábazat!$C$3:$U$17))</f>
        <v>KER1</v>
      </c>
      <c r="Z712" s="9"/>
      <c r="AA712" s="20"/>
      <c r="AB712" s="39"/>
      <c r="AE712" s="9"/>
      <c r="AF712" s="9"/>
    </row>
    <row r="713" spans="1:32">
      <c r="A713" s="32" t="str">
        <f>LEFT(ID)</f>
        <v>O</v>
      </c>
      <c r="B713" s="33">
        <f t="shared" si="80"/>
        <v>5</v>
      </c>
      <c r="C713" s="33">
        <f t="shared" si="81"/>
        <v>11</v>
      </c>
      <c r="D713" s="9" t="s">
        <v>201</v>
      </c>
      <c r="E713" s="9" t="s">
        <v>324</v>
      </c>
      <c r="F713" s="9" t="s">
        <v>75</v>
      </c>
      <c r="G713" s="9" t="s">
        <v>76</v>
      </c>
      <c r="H713" s="9" t="s">
        <v>67</v>
      </c>
      <c r="J713" s="34">
        <v>3.84</v>
      </c>
      <c r="K713" s="35">
        <v>7.96</v>
      </c>
      <c r="L713" s="35">
        <v>3.03</v>
      </c>
      <c r="M713" s="35">
        <v>2.5</v>
      </c>
      <c r="N713" s="9" t="s">
        <v>50</v>
      </c>
      <c r="O713" s="9" t="s">
        <v>104</v>
      </c>
      <c r="P713" s="9" t="s">
        <v>89</v>
      </c>
      <c r="Q713" s="34">
        <v>4.91</v>
      </c>
      <c r="R713" s="34">
        <v>0</v>
      </c>
      <c r="S713" s="36">
        <f t="shared" si="82"/>
        <v>14.989999999999998</v>
      </c>
      <c r="T713" s="37">
        <f t="shared" si="83"/>
        <v>9.6</v>
      </c>
      <c r="U713" s="38">
        <f t="shared" si="84"/>
        <v>0.46079999999999999</v>
      </c>
      <c r="V713" s="9" t="str" cm="1">
        <f t="array" ref="V713">_xlfn.XLOOKUP(HsgLista[[#This Row],[Helyiség kategória kód]], _KatKódok, Hasznos_e)</f>
        <v>Egyéb</v>
      </c>
      <c r="W713" s="55" t="str">
        <f t="shared" si="85"/>
        <v>100-as rúd</v>
      </c>
      <c r="X713" s="103">
        <f t="shared" si="86"/>
        <v>0.5299999999999998</v>
      </c>
      <c r="Y713" s="9" t="str" cm="1">
        <f t="array" ref="Y713">_xlfn.XLOOKUP(_xlfn.SINGLE(Burkolattípus), lábazat!$A$3:$A$17, _xlfn.XLOOKUP(_xlfn.SINGLE(Falburkolattípus), lábazat!$C$1:$U$1, lábazat!$C$3:$U$17))</f>
        <v>KER1</v>
      </c>
      <c r="Z713" s="9"/>
      <c r="AA713" s="20"/>
      <c r="AB713" s="39"/>
      <c r="AE713" s="9"/>
      <c r="AF713" s="9"/>
    </row>
    <row r="714" spans="1:32">
      <c r="A714" s="32" t="str">
        <f>LEFT(ID)</f>
        <v>O</v>
      </c>
      <c r="B714" s="33">
        <f t="shared" si="80"/>
        <v>5</v>
      </c>
      <c r="C714" s="33">
        <f t="shared" si="81"/>
        <v>11</v>
      </c>
      <c r="D714" s="9" t="s">
        <v>201</v>
      </c>
      <c r="E714" s="9" t="s">
        <v>434</v>
      </c>
      <c r="F714" s="9" t="s">
        <v>75</v>
      </c>
      <c r="G714" s="9" t="s">
        <v>76</v>
      </c>
      <c r="H714" s="9" t="s">
        <v>67</v>
      </c>
      <c r="J714" s="34">
        <v>26.22</v>
      </c>
      <c r="K714" s="35">
        <v>22.1</v>
      </c>
      <c r="L714" s="35">
        <v>3.03</v>
      </c>
      <c r="M714" s="35">
        <v>3</v>
      </c>
      <c r="O714" s="9" t="s">
        <v>104</v>
      </c>
      <c r="P714" s="9" t="s">
        <v>89</v>
      </c>
      <c r="Q714" s="34">
        <v>2.46</v>
      </c>
      <c r="R714" s="34">
        <v>0</v>
      </c>
      <c r="S714" s="36">
        <f t="shared" si="82"/>
        <v>63.840000000000011</v>
      </c>
      <c r="T714" s="37">
        <f t="shared" si="83"/>
        <v>78.66</v>
      </c>
      <c r="U714" s="38">
        <f t="shared" si="84"/>
        <v>3.1463999999999999</v>
      </c>
      <c r="V714" s="9" t="str" cm="1">
        <f t="array" ref="V714">_xlfn.XLOOKUP(HsgLista[[#This Row],[Helyiség kategória kód]], _KatKódok, Hasznos_e)</f>
        <v>Egyéb</v>
      </c>
      <c r="W714" s="55" t="str">
        <f t="shared" si="85"/>
        <v>Nem kell</v>
      </c>
      <c r="X714" s="103">
        <f t="shared" si="86"/>
        <v>2.9999999999999805E-2</v>
      </c>
      <c r="Y714" s="9" t="str" cm="1">
        <f t="array" ref="Y714">_xlfn.XLOOKUP(_xlfn.SINGLE(Burkolattípus), lábazat!$A$3:$A$17, _xlfn.XLOOKUP(_xlfn.SINGLE(Falburkolattípus), lábazat!$C$1:$U$1, lábazat!$C$3:$U$17))</f>
        <v>KER1</v>
      </c>
      <c r="Z714" s="9"/>
      <c r="AA714" s="20"/>
      <c r="AB714" s="39"/>
      <c r="AE714" s="9"/>
      <c r="AF714" s="9"/>
    </row>
    <row r="715" spans="1:32">
      <c r="A715" s="32" t="str">
        <f>LEFT(ID)</f>
        <v>O</v>
      </c>
      <c r="B715" s="33">
        <f t="shared" si="80"/>
        <v>5</v>
      </c>
      <c r="C715" s="33">
        <f t="shared" si="81"/>
        <v>12</v>
      </c>
      <c r="D715" s="9" t="s">
        <v>139</v>
      </c>
      <c r="E715" s="9" t="s">
        <v>434</v>
      </c>
      <c r="F715" s="9" t="s">
        <v>75</v>
      </c>
      <c r="G715" s="9" t="s">
        <v>76</v>
      </c>
      <c r="H715" s="9" t="s">
        <v>67</v>
      </c>
      <c r="J715" s="34">
        <v>25.91</v>
      </c>
      <c r="K715" s="35">
        <v>29.16</v>
      </c>
      <c r="L715" s="35">
        <v>3.03</v>
      </c>
      <c r="M715" s="35">
        <v>3</v>
      </c>
      <c r="O715" s="9" t="s">
        <v>78</v>
      </c>
      <c r="P715" s="9" t="s">
        <v>195</v>
      </c>
      <c r="Q715" s="34">
        <v>0</v>
      </c>
      <c r="R715" s="34">
        <v>3.31</v>
      </c>
      <c r="S715" s="36">
        <f t="shared" si="82"/>
        <v>84.17</v>
      </c>
      <c r="T715" s="37">
        <f t="shared" si="83"/>
        <v>77.73</v>
      </c>
      <c r="U715" s="38">
        <f t="shared" si="84"/>
        <v>3.1092</v>
      </c>
      <c r="V715" s="9" t="str" cm="1">
        <f t="array" ref="V715">_xlfn.XLOOKUP(HsgLista[[#This Row],[Helyiség kategória kód]], _KatKódok, Hasznos_e)</f>
        <v>Egyéb</v>
      </c>
      <c r="W715" s="55" t="str">
        <f t="shared" si="85"/>
        <v>Nem kell</v>
      </c>
      <c r="X715" s="103">
        <f t="shared" si="86"/>
        <v>2.9999999999999805E-2</v>
      </c>
      <c r="Y715" s="9" t="str" cm="1">
        <f t="array" ref="Y715">_xlfn.XLOOKUP(_xlfn.SINGLE(Burkolattípus), lábazat!$A$3:$A$17, _xlfn.XLOOKUP(_xlfn.SINGLE(Falburkolattípus), lábazat!$C$1:$U$1, lábazat!$C$3:$U$17))</f>
        <v>nincs</v>
      </c>
      <c r="Z715" s="9"/>
      <c r="AA715" s="20"/>
      <c r="AB715" s="39"/>
      <c r="AE715" s="9"/>
      <c r="AF715" s="9"/>
    </row>
    <row r="716" spans="1:32">
      <c r="A716" s="32" t="str">
        <f>LEFT(ID)</f>
        <v>O</v>
      </c>
      <c r="B716" s="33">
        <f t="shared" si="80"/>
        <v>5</v>
      </c>
      <c r="C716" s="33">
        <f t="shared" si="81"/>
        <v>12</v>
      </c>
      <c r="D716" s="9" t="s">
        <v>139</v>
      </c>
      <c r="E716" s="9" t="s">
        <v>434</v>
      </c>
      <c r="F716" s="9" t="s">
        <v>75</v>
      </c>
      <c r="G716" s="9" t="s">
        <v>76</v>
      </c>
      <c r="H716" s="9" t="s">
        <v>67</v>
      </c>
      <c r="J716" s="34">
        <v>25.92</v>
      </c>
      <c r="K716" s="35">
        <v>29.16</v>
      </c>
      <c r="L716" s="35">
        <v>3.03</v>
      </c>
      <c r="M716" s="35">
        <v>3</v>
      </c>
      <c r="O716" s="9" t="s">
        <v>78</v>
      </c>
      <c r="P716" s="9" t="s">
        <v>369</v>
      </c>
      <c r="Q716" s="34">
        <v>0</v>
      </c>
      <c r="R716" s="34">
        <v>3.31</v>
      </c>
      <c r="S716" s="36">
        <f t="shared" si="82"/>
        <v>84.17</v>
      </c>
      <c r="T716" s="37">
        <f t="shared" si="83"/>
        <v>77.760000000000005</v>
      </c>
      <c r="U716" s="38">
        <f t="shared" si="84"/>
        <v>3.1104000000000003</v>
      </c>
      <c r="V716" s="9" t="str" cm="1">
        <f t="array" ref="V716">_xlfn.XLOOKUP(HsgLista[[#This Row],[Helyiség kategória kód]], _KatKódok, Hasznos_e)</f>
        <v>Egyéb</v>
      </c>
      <c r="W716" s="55" t="str">
        <f t="shared" si="85"/>
        <v>Nem kell</v>
      </c>
      <c r="X716" s="103">
        <f t="shared" si="86"/>
        <v>2.9999999999999805E-2</v>
      </c>
      <c r="Y716" s="9" t="str" cm="1">
        <f t="array" ref="Y716">_xlfn.XLOOKUP(_xlfn.SINGLE(Burkolattípus), lábazat!$A$3:$A$17, _xlfn.XLOOKUP(_xlfn.SINGLE(Falburkolattípus), lábazat!$C$1:$U$1, lábazat!$C$3:$U$17))</f>
        <v>nincs</v>
      </c>
      <c r="Z716" s="9"/>
      <c r="AA716" s="20"/>
      <c r="AB716" s="39"/>
      <c r="AE716" s="9"/>
      <c r="AF716" s="9"/>
    </row>
    <row r="717" spans="1:32">
      <c r="A717" s="32" t="str">
        <f>LEFT(ID)</f>
        <v>O</v>
      </c>
      <c r="B717" s="33">
        <f t="shared" si="80"/>
        <v>6</v>
      </c>
      <c r="C717" s="33">
        <f t="shared" si="81"/>
        <v>9</v>
      </c>
      <c r="D717" s="9" t="s">
        <v>203</v>
      </c>
      <c r="E717" s="9" t="s">
        <v>324</v>
      </c>
      <c r="F717" s="9" t="s">
        <v>75</v>
      </c>
      <c r="G717" s="9" t="s">
        <v>76</v>
      </c>
      <c r="H717" s="9" t="s">
        <v>67</v>
      </c>
      <c r="J717" s="34">
        <v>2.78</v>
      </c>
      <c r="K717" s="35">
        <v>6.78</v>
      </c>
      <c r="L717" s="35">
        <v>2.99</v>
      </c>
      <c r="M717" s="35">
        <v>2.5</v>
      </c>
      <c r="N717" s="9" t="s">
        <v>50</v>
      </c>
      <c r="O717" s="9" t="s">
        <v>104</v>
      </c>
      <c r="P717" s="9" t="s">
        <v>89</v>
      </c>
      <c r="Q717" s="34">
        <v>4.91</v>
      </c>
      <c r="R717" s="34">
        <v>0</v>
      </c>
      <c r="S717" s="36">
        <f t="shared" si="82"/>
        <v>12.04</v>
      </c>
      <c r="T717" s="37">
        <f t="shared" si="83"/>
        <v>6.9499999999999993</v>
      </c>
      <c r="U717" s="38">
        <f t="shared" si="84"/>
        <v>0.33360000000000001</v>
      </c>
      <c r="V717" s="9" t="str" cm="1">
        <f t="array" ref="V717">_xlfn.XLOOKUP(HsgLista[[#This Row],[Helyiség kategória kód]], _KatKódok, Hasznos_e)</f>
        <v>Egyéb</v>
      </c>
      <c r="W717" s="55" t="str">
        <f t="shared" si="85"/>
        <v>50-es rúd</v>
      </c>
      <c r="X717" s="103">
        <f t="shared" si="86"/>
        <v>0.49000000000000021</v>
      </c>
      <c r="Y717" s="9" t="str" cm="1">
        <f t="array" ref="Y717">_xlfn.XLOOKUP(_xlfn.SINGLE(Burkolattípus), lábazat!$A$3:$A$17, _xlfn.XLOOKUP(_xlfn.SINGLE(Falburkolattípus), lábazat!$C$1:$U$1, lábazat!$C$3:$U$17))</f>
        <v>KER1</v>
      </c>
      <c r="Z717" s="9"/>
      <c r="AA717" s="20"/>
      <c r="AB717" s="39"/>
      <c r="AE717" s="9"/>
      <c r="AF717" s="9"/>
    </row>
    <row r="718" spans="1:32">
      <c r="A718" s="32" t="str">
        <f>LEFT(ID)</f>
        <v>O</v>
      </c>
      <c r="B718" s="33">
        <f t="shared" si="80"/>
        <v>6</v>
      </c>
      <c r="C718" s="33">
        <f t="shared" si="81"/>
        <v>10</v>
      </c>
      <c r="D718" s="9" t="s">
        <v>204</v>
      </c>
      <c r="E718" s="9" t="s">
        <v>434</v>
      </c>
      <c r="F718" s="9" t="s">
        <v>75</v>
      </c>
      <c r="G718" s="9" t="s">
        <v>76</v>
      </c>
      <c r="H718" s="9" t="s">
        <v>67</v>
      </c>
      <c r="J718" s="34">
        <v>24.63</v>
      </c>
      <c r="K718" s="35">
        <v>21.18</v>
      </c>
      <c r="L718" s="35">
        <v>2.99</v>
      </c>
      <c r="M718" s="35">
        <v>3</v>
      </c>
      <c r="O718" s="9" t="s">
        <v>104</v>
      </c>
      <c r="P718" s="9" t="s">
        <v>89</v>
      </c>
      <c r="Q718" s="34">
        <v>2.46</v>
      </c>
      <c r="R718" s="34">
        <v>0</v>
      </c>
      <c r="S718" s="36">
        <f t="shared" si="82"/>
        <v>61.08</v>
      </c>
      <c r="T718" s="37">
        <f t="shared" si="83"/>
        <v>73.89</v>
      </c>
      <c r="U718" s="38">
        <f t="shared" si="84"/>
        <v>2.9556</v>
      </c>
      <c r="V718" s="9" t="str" cm="1">
        <f t="array" ref="V718">_xlfn.XLOOKUP(HsgLista[[#This Row],[Helyiség kategória kód]], _KatKódok, Hasznos_e)</f>
        <v>Egyéb</v>
      </c>
      <c r="W718" s="55" t="str">
        <f t="shared" si="85"/>
        <v>Nem kell</v>
      </c>
      <c r="X718" s="103">
        <f t="shared" si="86"/>
        <v>0</v>
      </c>
      <c r="Y718" s="9" t="str" cm="1">
        <f t="array" ref="Y718">_xlfn.XLOOKUP(_xlfn.SINGLE(Burkolattípus), lábazat!$A$3:$A$17, _xlfn.XLOOKUP(_xlfn.SINGLE(Falburkolattípus), lábazat!$C$1:$U$1, lábazat!$C$3:$U$17))</f>
        <v>KER1</v>
      </c>
      <c r="Z718" s="9"/>
      <c r="AA718" s="20"/>
      <c r="AB718" s="39"/>
      <c r="AE718" s="9"/>
      <c r="AF718" s="9"/>
    </row>
    <row r="719" spans="1:32">
      <c r="A719" s="32" t="str">
        <f>LEFT(ID)</f>
        <v>O</v>
      </c>
      <c r="B719" s="33">
        <f t="shared" si="80"/>
        <v>6</v>
      </c>
      <c r="C719" s="33">
        <f t="shared" si="81"/>
        <v>10</v>
      </c>
      <c r="D719" s="9" t="s">
        <v>204</v>
      </c>
      <c r="E719" s="9" t="s">
        <v>434</v>
      </c>
      <c r="F719" s="9" t="s">
        <v>75</v>
      </c>
      <c r="G719" s="9" t="s">
        <v>76</v>
      </c>
      <c r="H719" s="9" t="s">
        <v>67</v>
      </c>
      <c r="J719" s="34">
        <v>25.92</v>
      </c>
      <c r="K719" s="35">
        <v>29.16</v>
      </c>
      <c r="L719" s="35">
        <v>2.99</v>
      </c>
      <c r="M719" s="35">
        <v>3</v>
      </c>
      <c r="O719" s="9" t="s">
        <v>78</v>
      </c>
      <c r="P719" s="9" t="s">
        <v>369</v>
      </c>
      <c r="Q719" s="34">
        <v>0</v>
      </c>
      <c r="R719" s="34">
        <v>0</v>
      </c>
      <c r="S719" s="36">
        <f t="shared" si="82"/>
        <v>87.48</v>
      </c>
      <c r="T719" s="37">
        <f t="shared" si="83"/>
        <v>77.760000000000005</v>
      </c>
      <c r="U719" s="38">
        <f t="shared" si="84"/>
        <v>3.1104000000000003</v>
      </c>
      <c r="V719" s="9" t="str" cm="1">
        <f t="array" ref="V719">_xlfn.XLOOKUP(HsgLista[[#This Row],[Helyiség kategória kód]], _KatKódok, Hasznos_e)</f>
        <v>Egyéb</v>
      </c>
      <c r="W719" s="55" t="str">
        <f t="shared" si="85"/>
        <v>Nem kell</v>
      </c>
      <c r="X719" s="103">
        <f t="shared" si="86"/>
        <v>0</v>
      </c>
      <c r="Y719" s="9" t="str" cm="1">
        <f t="array" ref="Y719">_xlfn.XLOOKUP(_xlfn.SINGLE(Burkolattípus), lábazat!$A$3:$A$17, _xlfn.XLOOKUP(_xlfn.SINGLE(Falburkolattípus), lábazat!$C$1:$U$1, lábazat!$C$3:$U$17))</f>
        <v>nincs</v>
      </c>
      <c r="Z719" s="9"/>
      <c r="AA719" s="20"/>
      <c r="AB719" s="39"/>
      <c r="AE719" s="9"/>
      <c r="AF719" s="9"/>
    </row>
    <row r="720" spans="1:32">
      <c r="A720" s="32" t="str">
        <f>LEFT(ID)</f>
        <v>O</v>
      </c>
      <c r="B720" s="33">
        <f t="shared" si="80"/>
        <v>6</v>
      </c>
      <c r="C720" s="33">
        <f t="shared" si="81"/>
        <v>12</v>
      </c>
      <c r="D720" s="9" t="s">
        <v>110</v>
      </c>
      <c r="E720" s="9" t="s">
        <v>324</v>
      </c>
      <c r="F720" s="9" t="s">
        <v>75</v>
      </c>
      <c r="G720" s="9" t="s">
        <v>76</v>
      </c>
      <c r="H720" s="9" t="s">
        <v>67</v>
      </c>
      <c r="J720" s="34">
        <v>3.84</v>
      </c>
      <c r="K720" s="35">
        <v>7.96</v>
      </c>
      <c r="L720" s="35">
        <v>2.99</v>
      </c>
      <c r="M720" s="35">
        <v>2.5</v>
      </c>
      <c r="N720" s="9" t="s">
        <v>50</v>
      </c>
      <c r="O720" s="9" t="s">
        <v>104</v>
      </c>
      <c r="P720" s="9" t="s">
        <v>89</v>
      </c>
      <c r="Q720" s="34">
        <v>4.91</v>
      </c>
      <c r="R720" s="34">
        <v>0</v>
      </c>
      <c r="S720" s="36">
        <f t="shared" si="82"/>
        <v>14.989999999999998</v>
      </c>
      <c r="T720" s="37">
        <f t="shared" si="83"/>
        <v>9.6</v>
      </c>
      <c r="U720" s="38">
        <f t="shared" si="84"/>
        <v>0.46079999999999999</v>
      </c>
      <c r="V720" s="9" t="str" cm="1">
        <f t="array" ref="V720">_xlfn.XLOOKUP(HsgLista[[#This Row],[Helyiség kategória kód]], _KatKódok, Hasznos_e)</f>
        <v>Egyéb</v>
      </c>
      <c r="W720" s="55" t="str">
        <f t="shared" si="85"/>
        <v>50-es rúd</v>
      </c>
      <c r="X720" s="103">
        <f t="shared" si="86"/>
        <v>0.49000000000000021</v>
      </c>
      <c r="Y720" s="9" t="str" cm="1">
        <f t="array" ref="Y720">_xlfn.XLOOKUP(_xlfn.SINGLE(Burkolattípus), lábazat!$A$3:$A$17, _xlfn.XLOOKUP(_xlfn.SINGLE(Falburkolattípus), lábazat!$C$1:$U$1, lábazat!$C$3:$U$17))</f>
        <v>KER1</v>
      </c>
      <c r="Z720" s="9"/>
      <c r="AA720" s="20"/>
      <c r="AB720" s="39"/>
      <c r="AE720" s="9"/>
      <c r="AF720" s="9"/>
    </row>
    <row r="721" spans="1:32">
      <c r="A721" s="32" t="str">
        <f>LEFT(ID)</f>
        <v>O</v>
      </c>
      <c r="B721" s="33">
        <f t="shared" si="80"/>
        <v>6</v>
      </c>
      <c r="C721" s="33">
        <f t="shared" si="81"/>
        <v>12</v>
      </c>
      <c r="D721" s="9" t="s">
        <v>110</v>
      </c>
      <c r="E721" s="9" t="s">
        <v>434</v>
      </c>
      <c r="F721" s="9" t="s">
        <v>75</v>
      </c>
      <c r="G721" s="9" t="s">
        <v>76</v>
      </c>
      <c r="H721" s="9" t="s">
        <v>67</v>
      </c>
      <c r="J721" s="34">
        <v>26.22</v>
      </c>
      <c r="K721" s="35">
        <v>22.1</v>
      </c>
      <c r="L721" s="35">
        <v>2.99</v>
      </c>
      <c r="M721" s="35">
        <v>3</v>
      </c>
      <c r="O721" s="9" t="s">
        <v>104</v>
      </c>
      <c r="P721" s="9" t="s">
        <v>89</v>
      </c>
      <c r="Q721" s="34">
        <v>2.46</v>
      </c>
      <c r="R721" s="34">
        <v>0</v>
      </c>
      <c r="S721" s="36">
        <f t="shared" si="82"/>
        <v>63.840000000000011</v>
      </c>
      <c r="T721" s="37">
        <f t="shared" si="83"/>
        <v>78.66</v>
      </c>
      <c r="U721" s="38">
        <f t="shared" si="84"/>
        <v>3.1463999999999999</v>
      </c>
      <c r="V721" s="9" t="str" cm="1">
        <f t="array" ref="V721">_xlfn.XLOOKUP(HsgLista[[#This Row],[Helyiség kategória kód]], _KatKódok, Hasznos_e)</f>
        <v>Egyéb</v>
      </c>
      <c r="W721" s="55" t="str">
        <f t="shared" si="85"/>
        <v>Nem kell</v>
      </c>
      <c r="X721" s="103">
        <f t="shared" si="86"/>
        <v>0</v>
      </c>
      <c r="Y721" s="9" t="str" cm="1">
        <f t="array" ref="Y721">_xlfn.XLOOKUP(_xlfn.SINGLE(Burkolattípus), lábazat!$A$3:$A$17, _xlfn.XLOOKUP(_xlfn.SINGLE(Falburkolattípus), lábazat!$C$1:$U$1, lábazat!$C$3:$U$17))</f>
        <v>KER1</v>
      </c>
      <c r="Z721" s="9"/>
      <c r="AA721" s="20"/>
      <c r="AB721" s="39"/>
      <c r="AE721" s="9"/>
      <c r="AF721" s="9"/>
    </row>
    <row r="722" spans="1:32">
      <c r="A722" s="32" t="str">
        <f>LEFT(ID)</f>
        <v>O</v>
      </c>
      <c r="B722" s="33">
        <f t="shared" si="80"/>
        <v>6</v>
      </c>
      <c r="C722" s="33">
        <f t="shared" si="81"/>
        <v>13</v>
      </c>
      <c r="D722" s="9" t="s">
        <v>115</v>
      </c>
      <c r="E722" s="9" t="s">
        <v>434</v>
      </c>
      <c r="F722" s="9" t="s">
        <v>75</v>
      </c>
      <c r="G722" s="9" t="s">
        <v>76</v>
      </c>
      <c r="H722" s="9" t="s">
        <v>67</v>
      </c>
      <c r="J722" s="34">
        <v>25.25</v>
      </c>
      <c r="K722" s="35">
        <v>29.16</v>
      </c>
      <c r="L722" s="35">
        <v>2.99</v>
      </c>
      <c r="M722" s="35">
        <v>3</v>
      </c>
      <c r="O722" s="9" t="s">
        <v>78</v>
      </c>
      <c r="P722" s="9" t="s">
        <v>369</v>
      </c>
      <c r="Q722" s="34">
        <v>0</v>
      </c>
      <c r="R722" s="34">
        <v>0</v>
      </c>
      <c r="S722" s="36">
        <f t="shared" si="82"/>
        <v>87.48</v>
      </c>
      <c r="T722" s="37">
        <f t="shared" si="83"/>
        <v>75.75</v>
      </c>
      <c r="U722" s="38">
        <f t="shared" si="84"/>
        <v>3.03</v>
      </c>
      <c r="V722" s="9" t="str" cm="1">
        <f t="array" ref="V722">_xlfn.XLOOKUP(HsgLista[[#This Row],[Helyiség kategória kód]], _KatKódok, Hasznos_e)</f>
        <v>Egyéb</v>
      </c>
      <c r="W722" s="55" t="str">
        <f t="shared" si="85"/>
        <v>Nem kell</v>
      </c>
      <c r="X722" s="103">
        <f t="shared" si="86"/>
        <v>0</v>
      </c>
      <c r="Y722" s="9" t="str" cm="1">
        <f t="array" ref="Y722">_xlfn.XLOOKUP(_xlfn.SINGLE(Burkolattípus), lábazat!$A$3:$A$17, _xlfn.XLOOKUP(_xlfn.SINGLE(Falburkolattípus), lábazat!$C$1:$U$1, lábazat!$C$3:$U$17))</f>
        <v>nincs</v>
      </c>
      <c r="Z722" s="9"/>
      <c r="AA722" s="20"/>
      <c r="AB722" s="39"/>
      <c r="AE722" s="9"/>
      <c r="AF722" s="9"/>
    </row>
    <row r="723" spans="1:32">
      <c r="A723" s="32" t="str">
        <f>LEFT(ID)</f>
        <v>O</v>
      </c>
      <c r="B723" s="33">
        <f t="shared" si="80"/>
        <v>7</v>
      </c>
      <c r="C723" s="33">
        <f t="shared" si="81"/>
        <v>35</v>
      </c>
      <c r="D723" s="9" t="s">
        <v>712</v>
      </c>
      <c r="E723" s="9" t="s">
        <v>324</v>
      </c>
      <c r="F723" s="9" t="s">
        <v>75</v>
      </c>
      <c r="G723" s="9" t="s">
        <v>76</v>
      </c>
      <c r="H723" s="9" t="s">
        <v>67</v>
      </c>
      <c r="J723" s="34">
        <v>2.78</v>
      </c>
      <c r="K723" s="35">
        <v>6.78</v>
      </c>
      <c r="L723" s="35">
        <v>3</v>
      </c>
      <c r="M723" s="35">
        <v>2.5</v>
      </c>
      <c r="N723" s="9" t="s">
        <v>50</v>
      </c>
      <c r="O723" s="9" t="s">
        <v>104</v>
      </c>
      <c r="P723" s="9" t="s">
        <v>89</v>
      </c>
      <c r="Q723" s="34">
        <v>4.91</v>
      </c>
      <c r="R723" s="34">
        <v>0</v>
      </c>
      <c r="S723" s="36">
        <f t="shared" si="82"/>
        <v>12.04</v>
      </c>
      <c r="T723" s="37">
        <f t="shared" si="83"/>
        <v>6.9499999999999993</v>
      </c>
      <c r="U723" s="38">
        <f t="shared" si="84"/>
        <v>0.33360000000000001</v>
      </c>
      <c r="V723" s="9" t="str" cm="1">
        <f t="array" ref="V723">_xlfn.XLOOKUP(HsgLista[[#This Row],[Helyiség kategória kód]], _KatKódok, Hasznos_e)</f>
        <v>Egyéb</v>
      </c>
      <c r="W723" s="55" t="str">
        <f t="shared" si="85"/>
        <v>50-es rúd</v>
      </c>
      <c r="X723" s="103">
        <f t="shared" si="86"/>
        <v>0.5</v>
      </c>
      <c r="Y723" s="9" t="str" cm="1">
        <f t="array" ref="Y723">_xlfn.XLOOKUP(_xlfn.SINGLE(Burkolattípus), lábazat!$A$3:$A$17, _xlfn.XLOOKUP(_xlfn.SINGLE(Falburkolattípus), lábazat!$C$1:$U$1, lábazat!$C$3:$U$17))</f>
        <v>KER1</v>
      </c>
      <c r="Z723" s="9"/>
      <c r="AA723" s="20"/>
      <c r="AB723" s="39"/>
      <c r="AE723" s="9"/>
      <c r="AF723" s="9"/>
    </row>
    <row r="724" spans="1:32">
      <c r="A724" s="32" t="str">
        <f>LEFT(ID)</f>
        <v>O</v>
      </c>
      <c r="B724" s="33">
        <f t="shared" si="80"/>
        <v>7</v>
      </c>
      <c r="C724" s="33">
        <f t="shared" si="81"/>
        <v>36</v>
      </c>
      <c r="D724" s="9" t="s">
        <v>713</v>
      </c>
      <c r="E724" s="9" t="s">
        <v>434</v>
      </c>
      <c r="F724" s="9" t="s">
        <v>75</v>
      </c>
      <c r="G724" s="9" t="s">
        <v>76</v>
      </c>
      <c r="H724" s="9" t="s">
        <v>67</v>
      </c>
      <c r="J724" s="34">
        <v>24.63</v>
      </c>
      <c r="K724" s="35">
        <v>21.18</v>
      </c>
      <c r="L724" s="35">
        <v>3</v>
      </c>
      <c r="M724" s="35">
        <v>4</v>
      </c>
      <c r="O724" s="9" t="s">
        <v>104</v>
      </c>
      <c r="P724" s="9" t="s">
        <v>89</v>
      </c>
      <c r="Q724" s="34">
        <v>2.46</v>
      </c>
      <c r="R724" s="34">
        <v>0</v>
      </c>
      <c r="S724" s="36">
        <f t="shared" si="82"/>
        <v>82.26</v>
      </c>
      <c r="T724" s="37">
        <f t="shared" si="83"/>
        <v>98.52</v>
      </c>
      <c r="U724" s="38">
        <f t="shared" si="84"/>
        <v>2.9556</v>
      </c>
      <c r="V724" s="9" t="str" cm="1">
        <f t="array" ref="V724">_xlfn.XLOOKUP(HsgLista[[#This Row],[Helyiség kategória kód]], _KatKódok, Hasznos_e)</f>
        <v>Egyéb</v>
      </c>
      <c r="W724" s="55" t="str">
        <f t="shared" si="85"/>
        <v>Nem kell</v>
      </c>
      <c r="X724" s="103">
        <f t="shared" si="86"/>
        <v>0</v>
      </c>
      <c r="Y724" s="9" t="str" cm="1">
        <f t="array" ref="Y724">_xlfn.XLOOKUP(_xlfn.SINGLE(Burkolattípus), lábazat!$A$3:$A$17, _xlfn.XLOOKUP(_xlfn.SINGLE(Falburkolattípus), lábazat!$C$1:$U$1, lábazat!$C$3:$U$17))</f>
        <v>KER1</v>
      </c>
      <c r="Z724" s="9"/>
      <c r="AA724" s="20"/>
      <c r="AB724" s="39"/>
      <c r="AE724" s="9"/>
      <c r="AF724" s="9"/>
    </row>
    <row r="732" spans="1:32">
      <c r="O732"/>
    </row>
    <row r="734" spans="1:32">
      <c r="O734"/>
      <c r="P734"/>
    </row>
    <row r="735" spans="1:32">
      <c r="O735"/>
      <c r="P735"/>
    </row>
    <row r="736" spans="1:32">
      <c r="N736"/>
      <c r="O736"/>
      <c r="P736"/>
    </row>
    <row r="737" spans="14:16">
      <c r="N737"/>
      <c r="O737"/>
      <c r="P737"/>
    </row>
    <row r="738" spans="14:16">
      <c r="N738"/>
      <c r="O738"/>
      <c r="P738"/>
    </row>
    <row r="739" spans="14:16">
      <c r="N739"/>
      <c r="O739"/>
      <c r="P739"/>
    </row>
    <row r="740" spans="14:16">
      <c r="N740"/>
      <c r="O740"/>
      <c r="P740"/>
    </row>
    <row r="741" spans="14:16">
      <c r="N741"/>
      <c r="O741"/>
      <c r="P741"/>
    </row>
    <row r="742" spans="14:16">
      <c r="N742"/>
      <c r="O742"/>
      <c r="P742"/>
    </row>
    <row r="743" spans="14:16">
      <c r="N743"/>
      <c r="O743"/>
      <c r="P743"/>
    </row>
    <row r="744" spans="14:16">
      <c r="N744"/>
      <c r="O744"/>
      <c r="P744"/>
    </row>
    <row r="745" spans="14:16">
      <c r="N745"/>
      <c r="O745"/>
      <c r="P745"/>
    </row>
    <row r="746" spans="14:16">
      <c r="N746"/>
      <c r="O746"/>
      <c r="P746"/>
    </row>
    <row r="747" spans="14:16">
      <c r="N747"/>
      <c r="O747"/>
      <c r="P747"/>
    </row>
    <row r="748" spans="14:16">
      <c r="N748"/>
      <c r="O748"/>
      <c r="P748"/>
    </row>
    <row r="749" spans="14:16">
      <c r="N749"/>
      <c r="O749"/>
      <c r="P749"/>
    </row>
    <row r="750" spans="14:16">
      <c r="N750"/>
      <c r="O750"/>
      <c r="P750"/>
    </row>
    <row r="751" spans="14:16">
      <c r="N751"/>
      <c r="O751"/>
    </row>
    <row r="752" spans="14:16">
      <c r="N752"/>
      <c r="O752"/>
    </row>
  </sheetData>
  <sortState xmlns:xlrd2="http://schemas.microsoft.com/office/spreadsheetml/2017/richdata2" ref="O727:P733">
    <sortCondition ref="O727:O733"/>
  </sortState>
  <conditionalFormatting sqref="J4:J724">
    <cfRule type="cellIs" dxfId="53" priority="4" operator="greaterThan">
      <formula>100</formula>
    </cfRule>
  </conditionalFormatting>
  <conditionalFormatting sqref="D4:D724">
    <cfRule type="duplicateValues" dxfId="52" priority="3"/>
  </conditionalFormatting>
  <conditionalFormatting sqref="J1">
    <cfRule type="cellIs" dxfId="51" priority="2" operator="greaterThan">
      <formula>100</formula>
    </cfRule>
  </conditionalFormatting>
  <conditionalFormatting sqref="D1">
    <cfRule type="duplicateValues" dxfId="50" priority="1"/>
  </conditionalFormatting>
  <dataValidations disablePrompts="1" count="3">
    <dataValidation type="list" allowBlank="1" sqref="AA20" xr:uid="{9B2AE5CE-11A3-479D-93ED-8187492E48D4}">
      <formula1>_Szintek</formula1>
    </dataValidation>
    <dataValidation type="list" allowBlank="1" sqref="AL3" xr:uid="{93EE9B0C-6648-46C7-B4B2-CFB23C24DCCA}">
      <formula1>_xlfn.ANCHORARRAY($AB$3)</formula1>
    </dataValidation>
    <dataValidation type="list" allowBlank="1" sqref="AA18" xr:uid="{1C352CFD-AB91-4BD1-A53F-A0CDFE4F1FE3}">
      <formula1>_xlfn.ANCHORARRAY($AA$4)</formula1>
    </dataValidation>
  </dataValidations>
  <pageMargins left="0.7" right="0.7" top="0.75" bottom="0.75" header="0.3" footer="0.3"/>
  <pageSetup paperSize="9" orientation="portrait" horizontalDpi="4294967293" verticalDpi="4294967293"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10F16-D564-4BB4-92C2-56733DF99249}">
  <dimension ref="A1:U27"/>
  <sheetViews>
    <sheetView showGridLines="0" zoomScale="90" zoomScaleNormal="90" workbookViewId="0">
      <selection activeCell="C3" sqref="C3"/>
    </sheetView>
  </sheetViews>
  <sheetFormatPr defaultRowHeight="14.4"/>
  <sheetData>
    <row r="1" spans="1:21">
      <c r="A1" s="72" t="s">
        <v>742</v>
      </c>
      <c r="B1" s="73"/>
      <c r="C1" s="74" t="s">
        <v>198</v>
      </c>
      <c r="D1" s="74" t="s">
        <v>667</v>
      </c>
      <c r="E1" s="74" t="s">
        <v>369</v>
      </c>
      <c r="F1" s="74" t="s">
        <v>196</v>
      </c>
      <c r="G1" s="74" t="s">
        <v>743</v>
      </c>
      <c r="H1" s="74" t="s">
        <v>744</v>
      </c>
      <c r="I1" s="75" t="s">
        <v>105</v>
      </c>
      <c r="J1" s="75" t="s">
        <v>228</v>
      </c>
      <c r="K1" s="76" t="s">
        <v>68</v>
      </c>
      <c r="L1" s="77" t="s">
        <v>97</v>
      </c>
      <c r="M1" s="77" t="s">
        <v>745</v>
      </c>
      <c r="N1" s="77" t="s">
        <v>746</v>
      </c>
      <c r="O1" s="77" t="s">
        <v>97</v>
      </c>
      <c r="P1" s="77" t="s">
        <v>747</v>
      </c>
      <c r="Q1" s="77" t="s">
        <v>748</v>
      </c>
      <c r="R1" s="77" t="s">
        <v>749</v>
      </c>
      <c r="S1" s="77" t="s">
        <v>750</v>
      </c>
      <c r="T1" s="77" t="s">
        <v>747</v>
      </c>
      <c r="U1" s="78" t="s">
        <v>24</v>
      </c>
    </row>
    <row r="2" spans="1:21" ht="15" thickBot="1">
      <c r="A2" s="79"/>
      <c r="B2" s="80"/>
      <c r="C2" s="81">
        <v>1</v>
      </c>
      <c r="D2" s="81">
        <v>2</v>
      </c>
      <c r="E2" s="81">
        <v>3</v>
      </c>
      <c r="F2" s="81">
        <v>4</v>
      </c>
      <c r="G2" s="81">
        <v>5</v>
      </c>
      <c r="H2" s="81">
        <v>6</v>
      </c>
      <c r="I2" s="81">
        <v>7</v>
      </c>
      <c r="J2" s="81">
        <v>8</v>
      </c>
      <c r="K2" s="82">
        <v>9</v>
      </c>
      <c r="L2" s="83">
        <v>10</v>
      </c>
      <c r="M2" s="83">
        <v>11</v>
      </c>
      <c r="N2" s="83">
        <v>12</v>
      </c>
      <c r="O2" s="83">
        <v>13</v>
      </c>
      <c r="P2" s="83">
        <v>14</v>
      </c>
      <c r="Q2" s="83">
        <v>15</v>
      </c>
      <c r="R2" s="83">
        <v>16</v>
      </c>
      <c r="S2" s="83">
        <v>17</v>
      </c>
      <c r="T2" s="83">
        <v>18</v>
      </c>
      <c r="U2" s="84">
        <v>19</v>
      </c>
    </row>
    <row r="3" spans="1:21">
      <c r="A3" s="85" t="s">
        <v>88</v>
      </c>
      <c r="B3" s="86">
        <v>1</v>
      </c>
      <c r="C3" s="87" t="s">
        <v>751</v>
      </c>
      <c r="D3" s="87" t="s">
        <v>751</v>
      </c>
      <c r="E3" s="88" t="s">
        <v>752</v>
      </c>
      <c r="F3" s="88" t="s">
        <v>752</v>
      </c>
      <c r="G3" s="88" t="s">
        <v>752</v>
      </c>
      <c r="H3" s="88" t="s">
        <v>752</v>
      </c>
      <c r="I3" s="88" t="s">
        <v>752</v>
      </c>
      <c r="J3" s="88" t="s">
        <v>752</v>
      </c>
      <c r="K3" s="89" t="s">
        <v>752</v>
      </c>
      <c r="L3" s="90" t="s">
        <v>752</v>
      </c>
      <c r="M3" s="90" t="s">
        <v>752</v>
      </c>
      <c r="N3" s="90" t="s">
        <v>752</v>
      </c>
      <c r="O3" s="90" t="s">
        <v>752</v>
      </c>
      <c r="P3" s="90" t="s">
        <v>752</v>
      </c>
      <c r="Q3" s="90" t="s">
        <v>752</v>
      </c>
      <c r="R3" s="90" t="s">
        <v>752</v>
      </c>
      <c r="S3" s="90" t="s">
        <v>752</v>
      </c>
      <c r="T3" s="90" t="s">
        <v>752</v>
      </c>
      <c r="U3" s="91" t="s">
        <v>752</v>
      </c>
    </row>
    <row r="4" spans="1:21">
      <c r="A4" s="85" t="s">
        <v>283</v>
      </c>
      <c r="B4" s="86">
        <v>2</v>
      </c>
      <c r="C4" s="92" t="s">
        <v>283</v>
      </c>
      <c r="D4" s="92" t="s">
        <v>283</v>
      </c>
      <c r="E4" s="93" t="s">
        <v>752</v>
      </c>
      <c r="F4" s="93" t="s">
        <v>752</v>
      </c>
      <c r="G4" s="93" t="s">
        <v>752</v>
      </c>
      <c r="H4" s="93" t="s">
        <v>752</v>
      </c>
      <c r="I4" s="93" t="s">
        <v>752</v>
      </c>
      <c r="J4" s="93" t="s">
        <v>752</v>
      </c>
      <c r="K4" s="94" t="s">
        <v>752</v>
      </c>
      <c r="L4" s="90" t="s">
        <v>752</v>
      </c>
      <c r="M4" s="90" t="s">
        <v>752</v>
      </c>
      <c r="N4" s="90" t="s">
        <v>752</v>
      </c>
      <c r="O4" s="90" t="s">
        <v>752</v>
      </c>
      <c r="P4" s="90" t="s">
        <v>752</v>
      </c>
      <c r="Q4" s="90" t="s">
        <v>752</v>
      </c>
      <c r="R4" s="90" t="s">
        <v>752</v>
      </c>
      <c r="S4" s="90" t="s">
        <v>752</v>
      </c>
      <c r="T4" s="90" t="s">
        <v>752</v>
      </c>
      <c r="U4" s="91" t="s">
        <v>752</v>
      </c>
    </row>
    <row r="5" spans="1:21">
      <c r="A5" s="85" t="s">
        <v>104</v>
      </c>
      <c r="B5" s="86">
        <v>3</v>
      </c>
      <c r="C5" s="92" t="s">
        <v>753</v>
      </c>
      <c r="D5" s="92" t="s">
        <v>753</v>
      </c>
      <c r="E5" s="93" t="s">
        <v>752</v>
      </c>
      <c r="F5" s="93" t="s">
        <v>752</v>
      </c>
      <c r="G5" s="93" t="s">
        <v>752</v>
      </c>
      <c r="H5" s="93" t="s">
        <v>752</v>
      </c>
      <c r="I5" s="93" t="s">
        <v>752</v>
      </c>
      <c r="J5" s="92" t="s">
        <v>752</v>
      </c>
      <c r="K5" s="94" t="s">
        <v>752</v>
      </c>
      <c r="L5" s="90" t="s">
        <v>752</v>
      </c>
      <c r="M5" s="90" t="s">
        <v>752</v>
      </c>
      <c r="N5" s="90" t="s">
        <v>752</v>
      </c>
      <c r="O5" s="90" t="s">
        <v>752</v>
      </c>
      <c r="P5" s="90" t="s">
        <v>752</v>
      </c>
      <c r="Q5" s="90" t="s">
        <v>752</v>
      </c>
      <c r="R5" s="90" t="s">
        <v>752</v>
      </c>
      <c r="S5" s="90" t="s">
        <v>752</v>
      </c>
      <c r="T5" s="90" t="s">
        <v>752</v>
      </c>
      <c r="U5" s="91" t="s">
        <v>752</v>
      </c>
    </row>
    <row r="6" spans="1:21">
      <c r="A6" s="85" t="s">
        <v>108</v>
      </c>
      <c r="B6" s="86">
        <v>4</v>
      </c>
      <c r="C6" s="93" t="s">
        <v>752</v>
      </c>
      <c r="D6" s="93" t="s">
        <v>752</v>
      </c>
      <c r="E6" s="93" t="s">
        <v>752</v>
      </c>
      <c r="F6" s="93" t="s">
        <v>752</v>
      </c>
      <c r="G6" s="93" t="s">
        <v>752</v>
      </c>
      <c r="H6" s="93" t="s">
        <v>752</v>
      </c>
      <c r="I6" s="93" t="s">
        <v>752</v>
      </c>
      <c r="J6" s="92" t="s">
        <v>752</v>
      </c>
      <c r="K6" s="94" t="s">
        <v>752</v>
      </c>
      <c r="L6" s="90" t="s">
        <v>752</v>
      </c>
      <c r="M6" s="90" t="s">
        <v>752</v>
      </c>
      <c r="N6" s="90" t="s">
        <v>752</v>
      </c>
      <c r="O6" s="90" t="s">
        <v>752</v>
      </c>
      <c r="P6" s="90" t="s">
        <v>752</v>
      </c>
      <c r="Q6" s="90" t="s">
        <v>752</v>
      </c>
      <c r="R6" s="90" t="s">
        <v>752</v>
      </c>
      <c r="S6" s="90" t="s">
        <v>752</v>
      </c>
      <c r="T6" s="90" t="s">
        <v>752</v>
      </c>
      <c r="U6" s="91" t="s">
        <v>752</v>
      </c>
    </row>
    <row r="7" spans="1:21">
      <c r="A7" s="85" t="s">
        <v>78</v>
      </c>
      <c r="B7" s="86">
        <v>5</v>
      </c>
      <c r="C7" s="92" t="s">
        <v>754</v>
      </c>
      <c r="D7" s="93" t="s">
        <v>752</v>
      </c>
      <c r="E7" s="92" t="s">
        <v>752</v>
      </c>
      <c r="F7" s="93" t="s">
        <v>752</v>
      </c>
      <c r="G7" s="93" t="s">
        <v>752</v>
      </c>
      <c r="H7" s="93" t="s">
        <v>752</v>
      </c>
      <c r="I7" s="93" t="s">
        <v>752</v>
      </c>
      <c r="J7" s="93" t="s">
        <v>752</v>
      </c>
      <c r="K7" s="94" t="s">
        <v>752</v>
      </c>
      <c r="L7" s="90" t="s">
        <v>752</v>
      </c>
      <c r="M7" s="90" t="s">
        <v>752</v>
      </c>
      <c r="N7" s="90" t="s">
        <v>752</v>
      </c>
      <c r="O7" s="90" t="s">
        <v>752</v>
      </c>
      <c r="P7" s="90" t="s">
        <v>752</v>
      </c>
      <c r="Q7" s="90" t="s">
        <v>752</v>
      </c>
      <c r="R7" s="90" t="s">
        <v>752</v>
      </c>
      <c r="S7" s="90" t="s">
        <v>752</v>
      </c>
      <c r="T7" s="90" t="s">
        <v>752</v>
      </c>
      <c r="U7" s="91" t="s">
        <v>752</v>
      </c>
    </row>
    <row r="8" spans="1:21">
      <c r="A8" s="85" t="s">
        <v>141</v>
      </c>
      <c r="B8" s="86">
        <v>6</v>
      </c>
      <c r="C8" s="92" t="s">
        <v>755</v>
      </c>
      <c r="D8" s="92" t="s">
        <v>752</v>
      </c>
      <c r="E8" s="92" t="s">
        <v>752</v>
      </c>
      <c r="F8" s="93" t="s">
        <v>752</v>
      </c>
      <c r="G8" s="93" t="s">
        <v>752</v>
      </c>
      <c r="H8" s="93" t="s">
        <v>752</v>
      </c>
      <c r="I8" s="93" t="s">
        <v>752</v>
      </c>
      <c r="J8" s="93" t="s">
        <v>752</v>
      </c>
      <c r="K8" s="94" t="s">
        <v>752</v>
      </c>
      <c r="L8" s="90" t="s">
        <v>752</v>
      </c>
      <c r="M8" s="90" t="s">
        <v>752</v>
      </c>
      <c r="N8" s="90" t="s">
        <v>752</v>
      </c>
      <c r="O8" s="90" t="s">
        <v>752</v>
      </c>
      <c r="P8" s="90" t="s">
        <v>752</v>
      </c>
      <c r="Q8" s="90" t="s">
        <v>752</v>
      </c>
      <c r="R8" s="90" t="s">
        <v>752</v>
      </c>
      <c r="S8" s="90" t="s">
        <v>752</v>
      </c>
      <c r="T8" s="90" t="s">
        <v>752</v>
      </c>
      <c r="U8" s="91" t="s">
        <v>752</v>
      </c>
    </row>
    <row r="9" spans="1:21">
      <c r="A9" s="85" t="s">
        <v>29</v>
      </c>
      <c r="B9" s="86">
        <v>7</v>
      </c>
      <c r="C9" s="92" t="s">
        <v>756</v>
      </c>
      <c r="D9" s="93" t="s">
        <v>752</v>
      </c>
      <c r="E9" s="92" t="s">
        <v>752</v>
      </c>
      <c r="F9" s="93" t="s">
        <v>752</v>
      </c>
      <c r="G9" s="92" t="s">
        <v>756</v>
      </c>
      <c r="H9" s="93" t="s">
        <v>752</v>
      </c>
      <c r="I9" s="93" t="s">
        <v>752</v>
      </c>
      <c r="J9" s="93" t="s">
        <v>752</v>
      </c>
      <c r="K9" s="94" t="s">
        <v>752</v>
      </c>
      <c r="L9" s="90" t="s">
        <v>752</v>
      </c>
      <c r="M9" s="90" t="s">
        <v>752</v>
      </c>
      <c r="N9" s="90" t="s">
        <v>752</v>
      </c>
      <c r="O9" s="90" t="s">
        <v>752</v>
      </c>
      <c r="P9" s="90" t="s">
        <v>752</v>
      </c>
      <c r="Q9" s="90" t="s">
        <v>752</v>
      </c>
      <c r="R9" s="90" t="s">
        <v>752</v>
      </c>
      <c r="S9" s="90" t="s">
        <v>752</v>
      </c>
      <c r="T9" s="90" t="s">
        <v>752</v>
      </c>
      <c r="U9" s="91" t="s">
        <v>756</v>
      </c>
    </row>
    <row r="10" spans="1:21">
      <c r="A10" s="85" t="s">
        <v>321</v>
      </c>
      <c r="B10" s="86">
        <v>8</v>
      </c>
      <c r="C10" s="93" t="s">
        <v>752</v>
      </c>
      <c r="D10" s="93" t="s">
        <v>752</v>
      </c>
      <c r="E10" s="93" t="s">
        <v>752</v>
      </c>
      <c r="F10" s="93" t="s">
        <v>752</v>
      </c>
      <c r="G10" s="93" t="s">
        <v>752</v>
      </c>
      <c r="H10" s="93" t="s">
        <v>752</v>
      </c>
      <c r="I10" s="93" t="s">
        <v>752</v>
      </c>
      <c r="J10" s="93" t="s">
        <v>752</v>
      </c>
      <c r="K10" s="94" t="s">
        <v>752</v>
      </c>
      <c r="L10" s="90" t="s">
        <v>752</v>
      </c>
      <c r="M10" s="90" t="s">
        <v>752</v>
      </c>
      <c r="N10" s="90" t="s">
        <v>752</v>
      </c>
      <c r="O10" s="90" t="s">
        <v>752</v>
      </c>
      <c r="P10" s="90" t="s">
        <v>752</v>
      </c>
      <c r="Q10" s="90" t="s">
        <v>752</v>
      </c>
      <c r="R10" s="90" t="s">
        <v>752</v>
      </c>
      <c r="S10" s="90" t="s">
        <v>752</v>
      </c>
      <c r="T10" s="90" t="s">
        <v>752</v>
      </c>
      <c r="U10" s="91" t="s">
        <v>752</v>
      </c>
    </row>
    <row r="11" spans="1:21">
      <c r="A11" s="85" t="s">
        <v>60</v>
      </c>
      <c r="B11" s="86">
        <v>9</v>
      </c>
      <c r="C11" s="92" t="s">
        <v>757</v>
      </c>
      <c r="D11" s="93" t="s">
        <v>752</v>
      </c>
      <c r="E11" s="93" t="s">
        <v>752</v>
      </c>
      <c r="F11" s="93" t="s">
        <v>752</v>
      </c>
      <c r="G11" s="93" t="s">
        <v>752</v>
      </c>
      <c r="H11" s="93" t="s">
        <v>752</v>
      </c>
      <c r="I11" s="93" t="s">
        <v>752</v>
      </c>
      <c r="J11" s="92" t="s">
        <v>752</v>
      </c>
      <c r="K11" s="94" t="s">
        <v>752</v>
      </c>
      <c r="L11" s="90" t="s">
        <v>752</v>
      </c>
      <c r="M11" s="90" t="s">
        <v>752</v>
      </c>
      <c r="N11" s="90" t="s">
        <v>752</v>
      </c>
      <c r="O11" s="90" t="s">
        <v>752</v>
      </c>
      <c r="P11" s="90" t="s">
        <v>752</v>
      </c>
      <c r="Q11" s="90" t="s">
        <v>752</v>
      </c>
      <c r="R11" s="90" t="s">
        <v>752</v>
      </c>
      <c r="S11" s="90" t="s">
        <v>752</v>
      </c>
      <c r="T11" s="90" t="s">
        <v>752</v>
      </c>
      <c r="U11" s="91" t="s">
        <v>752</v>
      </c>
    </row>
    <row r="12" spans="1:21">
      <c r="A12" s="85" t="s">
        <v>125</v>
      </c>
      <c r="B12" s="86">
        <v>10</v>
      </c>
      <c r="C12" s="92" t="s">
        <v>757</v>
      </c>
      <c r="D12" s="93" t="s">
        <v>752</v>
      </c>
      <c r="E12" s="93" t="s">
        <v>752</v>
      </c>
      <c r="F12" s="93" t="s">
        <v>752</v>
      </c>
      <c r="G12" s="92" t="s">
        <v>757</v>
      </c>
      <c r="H12" s="93" t="s">
        <v>752</v>
      </c>
      <c r="I12" s="93" t="s">
        <v>752</v>
      </c>
      <c r="J12" s="93" t="s">
        <v>752</v>
      </c>
      <c r="K12" s="94" t="s">
        <v>752</v>
      </c>
      <c r="L12" s="90" t="s">
        <v>752</v>
      </c>
      <c r="M12" s="90" t="s">
        <v>752</v>
      </c>
      <c r="N12" s="90" t="s">
        <v>752</v>
      </c>
      <c r="O12" s="90" t="s">
        <v>752</v>
      </c>
      <c r="P12" s="90" t="s">
        <v>752</v>
      </c>
      <c r="Q12" s="90" t="s">
        <v>752</v>
      </c>
      <c r="R12" s="90" t="s">
        <v>752</v>
      </c>
      <c r="S12" s="90" t="s">
        <v>752</v>
      </c>
      <c r="T12" s="90" t="s">
        <v>752</v>
      </c>
      <c r="U12" s="91" t="s">
        <v>757</v>
      </c>
    </row>
    <row r="13" spans="1:21" ht="15" thickBot="1">
      <c r="A13" s="95" t="s">
        <v>23</v>
      </c>
      <c r="B13" s="82">
        <v>11</v>
      </c>
      <c r="C13" s="96" t="s">
        <v>752</v>
      </c>
      <c r="D13" s="96" t="s">
        <v>752</v>
      </c>
      <c r="E13" s="96" t="s">
        <v>752</v>
      </c>
      <c r="F13" s="96" t="s">
        <v>752</v>
      </c>
      <c r="G13" s="97" t="s">
        <v>757</v>
      </c>
      <c r="H13" s="96" t="s">
        <v>752</v>
      </c>
      <c r="I13" s="96" t="s">
        <v>752</v>
      </c>
      <c r="J13" s="96" t="s">
        <v>752</v>
      </c>
      <c r="K13" s="98" t="s">
        <v>752</v>
      </c>
      <c r="L13" s="90" t="s">
        <v>752</v>
      </c>
      <c r="M13" s="90" t="s">
        <v>752</v>
      </c>
      <c r="N13" s="90" t="s">
        <v>752</v>
      </c>
      <c r="O13" s="90" t="s">
        <v>752</v>
      </c>
      <c r="P13" s="90" t="s">
        <v>752</v>
      </c>
      <c r="Q13" s="90" t="s">
        <v>752</v>
      </c>
      <c r="R13" s="90" t="s">
        <v>752</v>
      </c>
      <c r="S13" s="90" t="s">
        <v>752</v>
      </c>
      <c r="T13" s="90" t="s">
        <v>752</v>
      </c>
      <c r="U13" s="91" t="s">
        <v>752</v>
      </c>
    </row>
    <row r="14" spans="1:21">
      <c r="A14" s="99" t="s">
        <v>758</v>
      </c>
      <c r="B14" s="100">
        <v>12</v>
      </c>
      <c r="C14" s="90" t="s">
        <v>752</v>
      </c>
      <c r="D14" s="90" t="s">
        <v>752</v>
      </c>
      <c r="E14" s="90" t="s">
        <v>752</v>
      </c>
      <c r="F14" s="90" t="s">
        <v>752</v>
      </c>
      <c r="G14" s="90" t="s">
        <v>752</v>
      </c>
      <c r="H14" s="90" t="s">
        <v>752</v>
      </c>
      <c r="I14" s="90" t="s">
        <v>752</v>
      </c>
      <c r="J14" s="90" t="s">
        <v>752</v>
      </c>
      <c r="K14" s="90" t="s">
        <v>752</v>
      </c>
      <c r="L14" s="90" t="s">
        <v>752</v>
      </c>
      <c r="M14" s="90" t="s">
        <v>752</v>
      </c>
      <c r="N14" s="90" t="s">
        <v>752</v>
      </c>
      <c r="O14" s="90" t="s">
        <v>752</v>
      </c>
      <c r="P14" s="90" t="s">
        <v>752</v>
      </c>
      <c r="Q14" s="90" t="s">
        <v>752</v>
      </c>
      <c r="R14" s="90" t="s">
        <v>752</v>
      </c>
      <c r="S14" s="90" t="s">
        <v>752</v>
      </c>
      <c r="T14" s="90" t="s">
        <v>752</v>
      </c>
      <c r="U14" s="91" t="s">
        <v>752</v>
      </c>
    </row>
    <row r="15" spans="1:21">
      <c r="A15" s="101" t="s">
        <v>759</v>
      </c>
      <c r="B15" s="91">
        <v>13</v>
      </c>
      <c r="C15" s="90" t="s">
        <v>752</v>
      </c>
      <c r="D15" s="90" t="s">
        <v>752</v>
      </c>
      <c r="E15" s="90" t="s">
        <v>752</v>
      </c>
      <c r="F15" s="90" t="s">
        <v>752</v>
      </c>
      <c r="G15" s="90" t="s">
        <v>752</v>
      </c>
      <c r="H15" s="90" t="s">
        <v>752</v>
      </c>
      <c r="I15" s="90" t="s">
        <v>752</v>
      </c>
      <c r="J15" s="90" t="s">
        <v>752</v>
      </c>
      <c r="K15" s="90" t="s">
        <v>752</v>
      </c>
      <c r="L15" s="90" t="s">
        <v>752</v>
      </c>
      <c r="M15" s="90" t="s">
        <v>752</v>
      </c>
      <c r="N15" s="90" t="s">
        <v>752</v>
      </c>
      <c r="O15" s="90" t="s">
        <v>752</v>
      </c>
      <c r="P15" s="90" t="s">
        <v>752</v>
      </c>
      <c r="Q15" s="90" t="s">
        <v>752</v>
      </c>
      <c r="R15" s="90" t="s">
        <v>752</v>
      </c>
      <c r="S15" s="90" t="s">
        <v>752</v>
      </c>
      <c r="T15" s="90" t="s">
        <v>752</v>
      </c>
      <c r="U15" s="91" t="s">
        <v>752</v>
      </c>
    </row>
    <row r="16" spans="1:21">
      <c r="A16" s="101" t="s">
        <v>760</v>
      </c>
      <c r="B16" s="91">
        <v>14</v>
      </c>
      <c r="C16" s="90" t="s">
        <v>752</v>
      </c>
      <c r="D16" s="90" t="s">
        <v>752</v>
      </c>
      <c r="E16" s="90" t="s">
        <v>752</v>
      </c>
      <c r="F16" s="90" t="s">
        <v>752</v>
      </c>
      <c r="G16" s="90" t="s">
        <v>752</v>
      </c>
      <c r="H16" s="90" t="s">
        <v>752</v>
      </c>
      <c r="I16" s="90" t="s">
        <v>752</v>
      </c>
      <c r="J16" s="90" t="s">
        <v>752</v>
      </c>
      <c r="K16" s="90" t="s">
        <v>752</v>
      </c>
      <c r="L16" s="90" t="s">
        <v>752</v>
      </c>
      <c r="M16" s="90" t="s">
        <v>752</v>
      </c>
      <c r="N16" s="90" t="s">
        <v>752</v>
      </c>
      <c r="O16" s="90" t="s">
        <v>752</v>
      </c>
      <c r="P16" s="90" t="s">
        <v>752</v>
      </c>
      <c r="Q16" s="90" t="s">
        <v>752</v>
      </c>
      <c r="R16" s="90" t="s">
        <v>752</v>
      </c>
      <c r="S16" s="90" t="s">
        <v>752</v>
      </c>
      <c r="T16" s="90" t="s">
        <v>752</v>
      </c>
      <c r="U16" s="91" t="s">
        <v>752</v>
      </c>
    </row>
    <row r="17" spans="1:21" ht="15" thickBot="1">
      <c r="A17" s="102"/>
      <c r="B17" s="84">
        <v>15</v>
      </c>
      <c r="C17" s="83" t="s">
        <v>752</v>
      </c>
      <c r="D17" s="83" t="s">
        <v>752</v>
      </c>
      <c r="E17" s="83" t="s">
        <v>752</v>
      </c>
      <c r="F17" s="83" t="s">
        <v>752</v>
      </c>
      <c r="G17" s="83" t="s">
        <v>752</v>
      </c>
      <c r="H17" s="83" t="s">
        <v>752</v>
      </c>
      <c r="I17" s="83" t="s">
        <v>752</v>
      </c>
      <c r="J17" s="83" t="s">
        <v>752</v>
      </c>
      <c r="K17" s="83" t="s">
        <v>752</v>
      </c>
      <c r="L17" s="83" t="s">
        <v>752</v>
      </c>
      <c r="M17" s="83" t="s">
        <v>752</v>
      </c>
      <c r="N17" s="83" t="s">
        <v>752</v>
      </c>
      <c r="O17" s="83" t="s">
        <v>752</v>
      </c>
      <c r="P17" s="83" t="s">
        <v>752</v>
      </c>
      <c r="Q17" s="83" t="s">
        <v>752</v>
      </c>
      <c r="R17" s="83" t="s">
        <v>752</v>
      </c>
      <c r="S17" s="83" t="s">
        <v>752</v>
      </c>
      <c r="T17" s="83" t="s">
        <v>752</v>
      </c>
      <c r="U17" s="84" t="s">
        <v>752</v>
      </c>
    </row>
    <row r="21" spans="1:21">
      <c r="H21" s="9"/>
      <c r="I21" s="9"/>
      <c r="K21" s="9"/>
      <c r="L21" s="9"/>
    </row>
    <row r="22" spans="1:21">
      <c r="H22" s="9"/>
      <c r="I22" s="9"/>
      <c r="K22" s="9"/>
      <c r="L22" s="9"/>
    </row>
    <row r="23" spans="1:21">
      <c r="H23" s="9"/>
      <c r="I23" s="9"/>
      <c r="K23" s="9"/>
      <c r="L23" s="9"/>
    </row>
    <row r="24" spans="1:21">
      <c r="H24" s="9"/>
      <c r="I24" s="9"/>
      <c r="K24" s="9"/>
      <c r="L24" s="9"/>
    </row>
    <row r="25" spans="1:21">
      <c r="H25" s="9"/>
      <c r="I25" s="9"/>
      <c r="K25" s="9"/>
      <c r="L25" s="9"/>
    </row>
    <row r="26" spans="1:21">
      <c r="H26" s="9"/>
      <c r="I26" s="9"/>
      <c r="L26" s="9"/>
    </row>
    <row r="27" spans="1:21">
      <c r="H27" s="9"/>
      <c r="I27" s="9"/>
      <c r="K27" s="9"/>
      <c r="L27" s="9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366045D4208D9F469A07CEA3DAB51356" ma:contentTypeVersion="8" ma:contentTypeDescription="Új dokumentum létrehozása." ma:contentTypeScope="" ma:versionID="ebf4e8adb11ad002315d2af38a429676">
  <xsd:schema xmlns:xsd="http://www.w3.org/2001/XMLSchema" xmlns:xs="http://www.w3.org/2001/XMLSchema" xmlns:p="http://schemas.microsoft.com/office/2006/metadata/properties" xmlns:ns2="63195e08-c47c-4972-8ea1-57c09b2500e4" xmlns:ns3="db4f6004-4b9f-4ee6-890a-95d46bcde10f" targetNamespace="http://schemas.microsoft.com/office/2006/metadata/properties" ma:root="true" ma:fieldsID="201d612de6b729ba199ad96379b48da2" ns2:_="" ns3:_="">
    <xsd:import namespace="63195e08-c47c-4972-8ea1-57c09b2500e4"/>
    <xsd:import namespace="db4f6004-4b9f-4ee6-890a-95d46bcde10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195e08-c47c-4972-8ea1-57c09b2500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4f6004-4b9f-4ee6-890a-95d46bcde10f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Résztvevők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Megosztva részletekkel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4892D9B-1230-461E-97EA-E43CCA07BC7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7336F43-D72B-4441-BEC6-68D3ECED60D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DD30601-BF69-49E1-A134-BCC8C0D7C1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195e08-c47c-4972-8ea1-57c09b2500e4"/>
    <ds:schemaRef ds:uri="db4f6004-4b9f-4ee6-890a-95d46bcde10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25</vt:i4>
      </vt:variant>
    </vt:vector>
  </HeadingPairs>
  <TitlesOfParts>
    <vt:vector size="27" baseType="lpstr">
      <vt:lpstr>helyiséglista</vt:lpstr>
      <vt:lpstr>lábazat</vt:lpstr>
      <vt:lpstr>Ablakfelület</vt:lpstr>
      <vt:lpstr>Ajtó</vt:lpstr>
      <vt:lpstr>Ajtófelület</vt:lpstr>
      <vt:lpstr>Álmennyezet</vt:lpstr>
      <vt:lpstr>Álmennyezettípus</vt:lpstr>
      <vt:lpstr>Belmagasság</vt:lpstr>
      <vt:lpstr>Burkolattípus</vt:lpstr>
      <vt:lpstr>Falburkolattípus</vt:lpstr>
      <vt:lpstr>Falfelület</vt:lpstr>
      <vt:lpstr>Hasznos_e</vt:lpstr>
      <vt:lpstr>Hasznosság</vt:lpstr>
      <vt:lpstr>HelyiségKatKód</vt:lpstr>
      <vt:lpstr>HelyiségNév</vt:lpstr>
      <vt:lpstr>ID</vt:lpstr>
      <vt:lpstr>Kerület</vt:lpstr>
      <vt:lpstr>R_hossz</vt:lpstr>
      <vt:lpstr>R_típ</vt:lpstr>
      <vt:lpstr>Rúdszám</vt:lpstr>
      <vt:lpstr>Rúdtípus</vt:lpstr>
      <vt:lpstr>Szint</vt:lpstr>
      <vt:lpstr>Térfogat</vt:lpstr>
      <vt:lpstr>Terület</vt:lpstr>
      <vt:lpstr>Típus</vt:lpstr>
      <vt:lpstr>Tűzszakasz</vt:lpstr>
      <vt:lpstr>Vastagság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Strommer</dc:creator>
  <cp:keywords/>
  <dc:description/>
  <cp:lastModifiedBy>Strommer László</cp:lastModifiedBy>
  <cp:revision/>
  <dcterms:created xsi:type="dcterms:W3CDTF">2020-09-20T17:21:04Z</dcterms:created>
  <dcterms:modified xsi:type="dcterms:W3CDTF">2022-09-07T06:44:41Z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0x010100366045D4208D9F469A07CEA3DAB51356</vt:lpwstr>
  </property>
</Properties>
</file>